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filterPrivacy="1"/>
  <xr:revisionPtr revIDLastSave="1488" documentId="13_ncr:1_{82B8AB36-E7B6-4F30-B7A0-3A80A04D0831}" xr6:coauthVersionLast="47" xr6:coauthVersionMax="47" xr10:uidLastSave="{9AF6DE9B-1786-4597-9E34-FB49ADE38EEE}"/>
  <bookViews>
    <workbookView xWindow="28680" yWindow="-120" windowWidth="29040" windowHeight="15720" firstSheet="2" activeTab="1" xr2:uid="{00000000-000D-0000-FFFF-FFFF00000000}"/>
  </bookViews>
  <sheets>
    <sheet name="FinalSR" sheetId="1" r:id="rId1"/>
    <sheet name="EmpiricalData1" sheetId="27" r:id="rId2"/>
    <sheet name="EmpiricalData2" sheetId="33" r:id="rId3"/>
    <sheet name="ExpertElicitation1" sheetId="3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3" l="1"/>
  <c r="B4" i="33"/>
  <c r="B5" i="33"/>
  <c r="B6" i="33"/>
  <c r="B7" i="33"/>
  <c r="B2" i="33"/>
  <c r="AO13" i="27"/>
  <c r="F7" i="33"/>
  <c r="F6" i="33"/>
  <c r="F5" i="33"/>
  <c r="F4" i="33"/>
  <c r="F3" i="33"/>
  <c r="F2" i="33"/>
  <c r="K12" i="27"/>
  <c r="K11" i="27"/>
  <c r="K10" i="27"/>
  <c r="K9" i="27"/>
  <c r="K8" i="27"/>
  <c r="K7" i="27"/>
  <c r="K6" i="27"/>
  <c r="K5" i="27"/>
  <c r="K4" i="27"/>
  <c r="K3" i="27"/>
  <c r="K2" i="27"/>
  <c r="G2" i="33"/>
  <c r="G5" i="33"/>
  <c r="G3" i="33"/>
  <c r="I3" i="27"/>
  <c r="I4" i="27"/>
  <c r="I5" i="27"/>
  <c r="I6" i="27"/>
  <c r="I7" i="27"/>
  <c r="I8" i="27"/>
  <c r="I9" i="27"/>
  <c r="I10" i="27"/>
  <c r="I11" i="27"/>
  <c r="I12" i="27"/>
  <c r="I2" i="27"/>
  <c r="B24" i="32"/>
  <c r="B23" i="32"/>
  <c r="B22" i="3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tc={1C461450-9B16-4EA9-A812-4F15731EC483}</author>
  </authors>
  <commentList>
    <comment ref="G1" authorId="0" shapeId="0" xr:uid="{1C461450-9B16-4EA9-A812-4F15731EC483}">
      <text>
        <t>[Threaded comment]
Your version of Excel allows you to read this threaded comment; however, any edits to it will get removed if the file is opened in a newer version of Excel. Learn more: https://go.microsoft.com/fwlink/?linkid=870924
Comment:
    there were 2 methods of electrofishing. the average of the 2 was calculated here.</t>
      </text>
    </comment>
  </commentList>
</comments>
</file>

<file path=xl/sharedStrings.xml><?xml version="1.0" encoding="utf-8"?>
<sst xmlns="http://schemas.openxmlformats.org/spreadsheetml/2006/main" count="128" uniqueCount="90">
  <si>
    <t>Flow (% MAD)</t>
  </si>
  <si>
    <t>Mean System Capacity (%)</t>
  </si>
  <si>
    <t>SD</t>
  </si>
  <si>
    <t>low.limit</t>
  </si>
  <si>
    <t>up.limit</t>
  </si>
  <si>
    <t>LEFT OFF NEEDING TO FIGURE OUT HOW/IF I SHOULD USE THE FIELD/EXPERIMENTAL DATA TO INFORM FINAL SR</t>
  </si>
  <si>
    <t>% MAD (MR)</t>
  </si>
  <si>
    <t>MR system capacity (%)</t>
  </si>
  <si>
    <t>% MAD (BC)</t>
  </si>
  <si>
    <t>BC system capacity (%)</t>
  </si>
  <si>
    <t>failure velocity (cm/s)</t>
  </si>
  <si>
    <t>failure velocity (m/s)</t>
  </si>
  <si>
    <t># of fish</t>
  </si>
  <si>
    <t>cumulative # of fish</t>
  </si>
  <si>
    <t>Citation/Data Source:</t>
  </si>
  <si>
    <t>MacLeod thesis</t>
  </si>
  <si>
    <t>NEED TO UPDATE WITH NEW LD50 FOR MILK AND BATTLE + CATON</t>
  </si>
  <si>
    <t>* I arbitrarily picked bins of 10...but I could do this in a more classic way</t>
  </si>
  <si>
    <t xml:space="preserve">System/Species: </t>
  </si>
  <si>
    <t>Plains Sucker</t>
  </si>
  <si>
    <t>Spatial Data Origin:</t>
  </si>
  <si>
    <t>unknown</t>
  </si>
  <si>
    <t>Temporal Data Origin:</t>
  </si>
  <si>
    <t>Units:</t>
  </si>
  <si>
    <t>centimeters / second</t>
  </si>
  <si>
    <t>Life Stage:</t>
  </si>
  <si>
    <t>adult</t>
  </si>
  <si>
    <t>Vital Rate:</t>
  </si>
  <si>
    <t>failure velocity</t>
  </si>
  <si>
    <t>Season:</t>
  </si>
  <si>
    <t>summer and autumn</t>
  </si>
  <si>
    <t>FINAL CURVE DERIVATION:</t>
  </si>
  <si>
    <t>not used for final curve</t>
  </si>
  <si>
    <t>&gt; inflection point represents point at which 50% of population may not survive - use this as upper limit MR = 0.3082; BC and CC = 0.5652</t>
  </si>
  <si>
    <t xml:space="preserve">&gt; used Doug Watkinson's data (Milk River 2020 fish and habitat) to find wetted width (26 m; only 1 obs) and mean depth (0.23 m) of Milk River; A = 26 x 0.23 = 5.98 m2 </t>
  </si>
  <si>
    <t xml:space="preserve">&gt; used Doug Watkinson's data (DFO data.xlsx) to find mean wetted width (6.72 m; n=3) and mean depth (0.93 m, n=3) of Milk River; A = 6.72 x 0.93 = 6.25 m2 </t>
  </si>
  <si>
    <t>&gt; used equation for discharge Q = VA; Q(MR) = 0.3082m/s x 5.98m2 = 1.8430m3/s; Q(BC+CC) = 0.5652m/s x 6.25m2 = 3.5325m3/s</t>
  </si>
  <si>
    <t>&gt; MAD for Milk River (1930-2022) = 8.50 +/- 8.6; therefore upper limit %MAD for Milk River = (1.8430/8.5) x 100 = 21.68% MAD</t>
  </si>
  <si>
    <t>&gt; MAD for Battle Creek (1975-2022) = 0.48 m3/s +/- 0.43; therefore upper limit %MAD for Battle Creek = (3.5325/0.48 ) x 100 = 735.94% MAD</t>
  </si>
  <si>
    <t>Figure created by Lauren Jarvis in RStudio using data from Macs MacLeod of the University of Alberta (MacLeod 2023). Slip speed (i.e., failure velocity; cm/s); used these data to get proportion of individuals in each 10cm/s splipspeed bin</t>
  </si>
  <si>
    <t xml:space="preserve">%MAD </t>
  </si>
  <si>
    <t>System Capacity (%)</t>
  </si>
  <si>
    <t>discharge (m3/s)</t>
  </si>
  <si>
    <t>CPUE (fish/min)</t>
  </si>
  <si>
    <t>Teillet et al. 2020</t>
  </si>
  <si>
    <t>*to convert to %MAD, used 8.5m3/s as mean annual discharge, which was the mean annual discharge for Milk River</t>
  </si>
  <si>
    <t>* convert to system capacity (%) using highest CPUE as 100% system capacity</t>
  </si>
  <si>
    <t>Milk River drainage</t>
  </si>
  <si>
    <t>Summer</t>
  </si>
  <si>
    <t xml:space="preserve">&gt; used Doug Watkinson's data (same as that used for Teillet et al. 2021) to find wetted width (26 m) and mean depth (0.23 m) of Milk River; A = 26 x 0.23 = 5.98 m2 </t>
  </si>
  <si>
    <t xml:space="preserve">&gt; used equation Q = VA to get discharge; Q = V x 5.98m2 </t>
  </si>
  <si>
    <t>&gt; MAD for Milk River (1930-2022) = 8.50 +/- 8.6</t>
  </si>
  <si>
    <t>&gt; according to CPUE data from 2023 sampling, highest CPUE we got was 7.91 fish/min; use this as 100% system cap.</t>
  </si>
  <si>
    <t>Expert Name</t>
  </si>
  <si>
    <t>Comment</t>
  </si>
  <si>
    <t>Macs MacLeod (from thesis)</t>
  </si>
  <si>
    <t>P. Sucker in Milk River had significantly higher relative failure velocities (RFV) in the augmented (7.51BL/s) than in natural flow conditions (4.94BL/s)</t>
  </si>
  <si>
    <t>DFO Plains Sucker Workshop</t>
  </si>
  <si>
    <t>Notes</t>
  </si>
  <si>
    <t>RFV of Milk River P. Sucker dropped significantly within 5-12 days after augmentation shut off</t>
  </si>
  <si>
    <t>Milk River P.Sucker in summer (augmented) had highest RFV of P. Sucker from all waterbodies, suggesting they adapt to augmented flow</t>
  </si>
  <si>
    <t>Lauren Jarvis</t>
  </si>
  <si>
    <t xml:space="preserve">This could mean higher energetic output and possibly reduced growth (i.e. lower system capacity); maybe try reducing system capacity by the same percentage as RFV increases. Or look up how increasing failure velocities or speed is related to metabolic output/growth </t>
  </si>
  <si>
    <t>I think that it might be easiest to stick with % natural flow because we really don't know an upper threshold value for suckers</t>
  </si>
  <si>
    <t>cubic meters / second</t>
  </si>
  <si>
    <t>Quist &amp; Spiegel 2011</t>
  </si>
  <si>
    <t>for most suckers (~6/8) discharge (#of days discharge was above 75th percentile) had a positive impact on growth; for two species in two different lakes, discharge had a negative impact (silver redhorse, golden redhorse)</t>
  </si>
  <si>
    <t>for most suckers (~7/8) discharge (#of days discharge was above 75th percentile) had a negative impact on year-class strength; for one species (of those estimable), discharge had a positive impact (white sucker)</t>
  </si>
  <si>
    <t>survival; energetic output; growth</t>
  </si>
  <si>
    <t>Lobon-Cervia 2009 + Rosenfeld 2017</t>
  </si>
  <si>
    <t>the recruitment-discharge relationship for salmonids is parabolic (peaking at some optimum)…likely the same for suckers but we don't have evidence of that</t>
  </si>
  <si>
    <t>year-round</t>
  </si>
  <si>
    <t>DFO workshop - Kendall Kerr</t>
  </si>
  <si>
    <t>flow is complicated because there are some ephemeral streams where there is no flow and suckers are still present. They are also in areas with high flow rates…it might be more about how flow rate affects spawning habitat</t>
  </si>
  <si>
    <t>DFO workshop - Doug Watkinson</t>
  </si>
  <si>
    <t>flow is very stream-specific; perhaps mostly require flowing waters for spawning?</t>
  </si>
  <si>
    <t>DFO workshop - Lauren Jarvis</t>
  </si>
  <si>
    <t>so perhaps flow should not be included explicitly?</t>
  </si>
  <si>
    <t>flow augmentation in Milk Rivers starts in April (ends in October)</t>
  </si>
  <si>
    <t>From MacLeod et al. (CJFAS draft) says mean flow rates as follows:</t>
  </si>
  <si>
    <t>mean augmented (Apr-Sept; m3/s)</t>
  </si>
  <si>
    <t>mean natural (Oct-Mar; m3/s)</t>
  </si>
  <si>
    <t>Milk River</t>
  </si>
  <si>
    <t>mean summer (Apr-Sept; m3/s)</t>
  </si>
  <si>
    <t>mean winter (Oct, Feb, Mar; ; m3/s)</t>
  </si>
  <si>
    <t>Battle Creek</t>
  </si>
  <si>
    <t>*so let's say 2.36 is mean annual discharge -&gt; 2.36=100%; 16.06 might be the upper limit (anything higher, SC = 0? And 0 the lower limit (ie. SC = 0)</t>
  </si>
  <si>
    <t>16.06m3/s</t>
  </si>
  <si>
    <t>0.46m3/s</t>
  </si>
  <si>
    <t>0.31m3/s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</si>
</sst>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font>
      <sz val="11"/>
      <color theme="1"/>
      <name val="Calibri"/>
      <family val="2"/>
      <scheme val="minor"/>
    </font>
    <font>
      <b/>
      <sz val="11"/>
      <color theme="1"/>
      <name val="Calibri"/>
      <family val="2"/>
      <scheme val="minor"/>
    </font>
    <font>
      <sz val="11"/>
      <color rgb="FF000000"/>
      <name val="Calibri"/>
      <family val="2"/>
      <scheme val="minor"/>
    </font>
    <font>
      <sz val="11"/>
      <color theme="1"/>
      <name val="Calibri"/>
      <family val="2"/>
      <scheme val="minor"/>
    </font>
    <font>
      <b/>
      <sz val="10"/>
      <color theme="0"/>
      <name val="Arial"/>
      <family val="2"/>
    </font>
    <font>
      <sz val="10"/>
      <color theme="1"/>
      <name val="Arial"/>
      <family val="2"/>
    </font>
    <font>
      <sz val="10"/>
      <color theme="0"/>
      <name val="Arial Black"/>
      <family val="2"/>
    </font>
    <font>
      <sz val="11"/>
      <color rgb="FF000000"/>
      <name val="Calibri"/>
      <family val="2"/>
    </font>
    <font>
      <sz val="11"/>
      <color rgb="FF444444"/>
      <name val="Calibri"/>
      <family val="2"/>
      <charset val="1"/>
    </font>
    <font>
      <b/>
      <i/>
      <sz val="11"/>
      <color theme="1"/>
      <name val="Calibri"/>
      <family val="2"/>
      <scheme val="minor"/>
    </font>
    <font>
      <b/>
      <sz val="11"/>
      <color rgb="FFFF0000"/>
      <name val="Calibri"/>
      <family val="2"/>
      <scheme val="minor"/>
    </font>
    <font>
      <sz val="11"/>
      <color rgb="FFFF0000"/>
      <name val="Calibri"/>
      <family val="2"/>
      <scheme val="minor"/>
    </font>
    <font>
      <b/>
      <sz val="11"/>
      <color rgb="FF00000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rgb="FF025252"/>
        <bgColor indexed="64"/>
      </patternFill>
    </fill>
    <fill>
      <patternFill patternType="solid">
        <fgColor rgb="FF8DB1B1"/>
        <bgColor indexed="64"/>
      </patternFill>
    </fill>
  </fills>
  <borders count="18">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bottom style="thin">
        <color indexed="64"/>
      </bottom>
      <diagonal/>
    </border>
    <border>
      <left style="thick">
        <color rgb="FF0F5B5B"/>
      </left>
      <right style="thick">
        <color rgb="FF0F5B5B"/>
      </right>
      <top style="thick">
        <color rgb="FF0F5B5B"/>
      </top>
      <bottom/>
      <diagonal/>
    </border>
    <border>
      <left/>
      <right style="thick">
        <color rgb="FF0F5B5B"/>
      </right>
      <top style="thick">
        <color rgb="FF0F5B5B"/>
      </top>
      <bottom style="thin">
        <color indexed="64"/>
      </bottom>
      <diagonal/>
    </border>
    <border>
      <left style="thick">
        <color rgb="FF0F5B5B"/>
      </left>
      <right style="thick">
        <color rgb="FF0F5B5B"/>
      </right>
      <top/>
      <bottom/>
      <diagonal/>
    </border>
    <border>
      <left/>
      <right style="thick">
        <color rgb="FF0F5B5B"/>
      </right>
      <top style="thin">
        <color indexed="64"/>
      </top>
      <bottom style="thin">
        <color indexed="64"/>
      </bottom>
      <diagonal/>
    </border>
    <border>
      <left style="thick">
        <color rgb="FF0F5B5B"/>
      </left>
      <right style="thick">
        <color rgb="FF0F5B5B"/>
      </right>
      <top/>
      <bottom style="thick">
        <color rgb="FF0F5B5B"/>
      </bottom>
      <diagonal/>
    </border>
    <border>
      <left/>
      <right style="thick">
        <color rgb="FF0F5B5B"/>
      </right>
      <top style="thin">
        <color indexed="64"/>
      </top>
      <bottom style="thick">
        <color rgb="FF0F5B5B"/>
      </bottom>
      <diagonal/>
    </border>
    <border>
      <left/>
      <right/>
      <top/>
      <bottom style="thin">
        <color rgb="FF000000"/>
      </bottom>
      <diagonal/>
    </border>
  </borders>
  <cellStyleXfs count="2">
    <xf numFmtId="0" fontId="0" fillId="0" borderId="0"/>
    <xf numFmtId="9" fontId="3" fillId="0" borderId="0" applyFont="0" applyFill="0" applyBorder="0" applyAlignment="0" applyProtection="0"/>
  </cellStyleXfs>
  <cellXfs count="39">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xf>
    <xf numFmtId="0" fontId="0" fillId="0" borderId="0" xfId="0" applyAlignment="1">
      <alignment horizontal="left" vertical="top"/>
    </xf>
    <xf numFmtId="0" fontId="0" fillId="0" borderId="2" xfId="0" applyBorder="1"/>
    <xf numFmtId="0" fontId="0" fillId="0" borderId="3" xfId="0" applyBorder="1"/>
    <xf numFmtId="0" fontId="0" fillId="0" borderId="4" xfId="0" applyBorder="1"/>
    <xf numFmtId="9" fontId="0" fillId="0" borderId="3" xfId="1" applyFont="1" applyBorder="1"/>
    <xf numFmtId="9" fontId="0" fillId="0" borderId="5" xfId="1" applyFont="1" applyBorder="1"/>
    <xf numFmtId="0" fontId="0" fillId="0" borderId="6" xfId="0" applyBorder="1"/>
    <xf numFmtId="0" fontId="0" fillId="0" borderId="7" xfId="0" applyBorder="1"/>
    <xf numFmtId="0" fontId="2" fillId="0" borderId="0" xfId="0" applyFont="1" applyAlignment="1">
      <alignment horizontal="left" vertical="center" wrapText="1"/>
    </xf>
    <xf numFmtId="0" fontId="1" fillId="0" borderId="3" xfId="0" applyFont="1" applyBorder="1"/>
    <xf numFmtId="0" fontId="0" fillId="0" borderId="9" xfId="0" applyBorder="1" applyAlignment="1">
      <alignment wrapText="1"/>
    </xf>
    <xf numFmtId="0" fontId="0" fillId="0" borderId="8" xfId="0" applyBorder="1" applyAlignment="1">
      <alignment wrapText="1"/>
    </xf>
    <xf numFmtId="0" fontId="0" fillId="0" borderId="1" xfId="0" applyBorder="1" applyAlignment="1">
      <alignment wrapText="1"/>
    </xf>
    <xf numFmtId="0" fontId="0" fillId="0" borderId="10" xfId="0" applyBorder="1" applyAlignment="1">
      <alignment wrapText="1"/>
    </xf>
    <xf numFmtId="0" fontId="0" fillId="0" borderId="3" xfId="0" applyBorder="1" applyAlignment="1">
      <alignment wrapText="1"/>
    </xf>
    <xf numFmtId="0" fontId="4" fillId="3" borderId="11" xfId="0" applyFont="1" applyFill="1" applyBorder="1" applyAlignment="1">
      <alignment horizontal="left" indent="1"/>
    </xf>
    <xf numFmtId="0" fontId="5" fillId="4" borderId="12" xfId="0" applyFont="1" applyFill="1" applyBorder="1" applyAlignment="1">
      <alignment horizontal="left" indent="1"/>
    </xf>
    <xf numFmtId="0" fontId="4" fillId="3" borderId="13" xfId="0" applyFont="1" applyFill="1" applyBorder="1" applyAlignment="1">
      <alignment horizontal="left" indent="1"/>
    </xf>
    <xf numFmtId="0" fontId="5" fillId="4" borderId="14" xfId="0" applyFont="1" applyFill="1" applyBorder="1" applyAlignment="1">
      <alignment horizontal="left" indent="1"/>
    </xf>
    <xf numFmtId="0" fontId="6" fillId="3" borderId="15" xfId="0" applyFont="1" applyFill="1" applyBorder="1" applyAlignment="1">
      <alignment horizontal="left" indent="1"/>
    </xf>
    <xf numFmtId="0" fontId="5" fillId="4" borderId="16" xfId="0" applyFont="1" applyFill="1" applyBorder="1" applyAlignment="1">
      <alignment horizontal="left" indent="1"/>
    </xf>
    <xf numFmtId="0" fontId="0" fillId="0" borderId="0" xfId="0" applyAlignment="1">
      <alignment wrapText="1"/>
    </xf>
    <xf numFmtId="0" fontId="7" fillId="0" borderId="0" xfId="0" applyFont="1"/>
    <xf numFmtId="0" fontId="8" fillId="0" borderId="0" xfId="0" applyFont="1"/>
    <xf numFmtId="0" fontId="9" fillId="0" borderId="0" xfId="0" applyFont="1"/>
    <xf numFmtId="0" fontId="1" fillId="0" borderId="0" xfId="0" applyFont="1"/>
    <xf numFmtId="16" fontId="0" fillId="0" borderId="0" xfId="0" applyNumberFormat="1"/>
    <xf numFmtId="2" fontId="0" fillId="0" borderId="0" xfId="0" applyNumberFormat="1"/>
    <xf numFmtId="17" fontId="5" fillId="4" borderId="14" xfId="0" applyNumberFormat="1" applyFont="1" applyFill="1" applyBorder="1" applyAlignment="1">
      <alignment horizontal="left" indent="1"/>
    </xf>
    <xf numFmtId="0" fontId="10" fillId="0" borderId="0" xfId="0" applyFont="1"/>
    <xf numFmtId="0" fontId="1" fillId="2" borderId="17" xfId="0" applyFont="1" applyFill="1" applyBorder="1" applyAlignment="1">
      <alignment horizontal="center" wrapText="1"/>
    </xf>
    <xf numFmtId="0" fontId="12" fillId="0" borderId="0" xfId="0" applyFont="1"/>
    <xf numFmtId="0" fontId="1" fillId="0" borderId="0" xfId="0" applyFont="1" applyFill="1" applyBorder="1" applyAlignment="1">
      <alignment horizontal="center" wrapText="1"/>
    </xf>
    <xf numFmtId="0" fontId="1" fillId="0" borderId="0" xfId="0" applyFont="1" applyFill="1" applyBorder="1" applyAlignment="1">
      <alignment horizontal="center"/>
    </xf>
    <xf numFmtId="0" fontId="0" fillId="0" borderId="0" xfId="0" applyFill="1" applyBorder="1"/>
    <xf numFmtId="0" fontId="11" fillId="0" borderId="0" xfId="0" applyFont="1" applyFill="1" applyBorder="1"/>
  </cellXfs>
  <cellStyles count="2">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xVal>
            <c:numRef>
              <c:f>FinalSR!$A$2:$A$12</c:f>
              <c:numCache>
                <c:formatCode>General</c:formatCode>
                <c:ptCount val="11"/>
                <c:pt idx="0">
                  <c:v>100</c:v>
                </c:pt>
                <c:pt idx="1">
                  <c:v>90</c:v>
                </c:pt>
                <c:pt idx="2">
                  <c:v>80</c:v>
                </c:pt>
                <c:pt idx="3">
                  <c:v>70</c:v>
                </c:pt>
                <c:pt idx="4">
                  <c:v>60</c:v>
                </c:pt>
                <c:pt idx="5">
                  <c:v>50</c:v>
                </c:pt>
                <c:pt idx="6">
                  <c:v>40</c:v>
                </c:pt>
                <c:pt idx="7">
                  <c:v>30</c:v>
                </c:pt>
                <c:pt idx="8">
                  <c:v>20</c:v>
                </c:pt>
                <c:pt idx="9">
                  <c:v>10</c:v>
                </c:pt>
                <c:pt idx="10">
                  <c:v>0</c:v>
                </c:pt>
              </c:numCache>
            </c:numRef>
          </c:xVal>
          <c:yVal>
            <c:numRef>
              <c:f>FinalSR!$B$2:$B$12</c:f>
              <c:numCache>
                <c:formatCode>General</c:formatCode>
                <c:ptCount val="11"/>
                <c:pt idx="0">
                  <c:v>100</c:v>
                </c:pt>
                <c:pt idx="1">
                  <c:v>90</c:v>
                </c:pt>
                <c:pt idx="2">
                  <c:v>80</c:v>
                </c:pt>
                <c:pt idx="3">
                  <c:v>70</c:v>
                </c:pt>
                <c:pt idx="4">
                  <c:v>60</c:v>
                </c:pt>
                <c:pt idx="5">
                  <c:v>50</c:v>
                </c:pt>
                <c:pt idx="6">
                  <c:v>40</c:v>
                </c:pt>
                <c:pt idx="7">
                  <c:v>30</c:v>
                </c:pt>
                <c:pt idx="8">
                  <c:v>20</c:v>
                </c:pt>
                <c:pt idx="9">
                  <c:v>10</c:v>
                </c:pt>
                <c:pt idx="10">
                  <c:v>0</c:v>
                </c:pt>
              </c:numCache>
            </c:numRef>
          </c:yVal>
          <c:smooth val="0"/>
          <c:extLst>
            <c:ext xmlns:c16="http://schemas.microsoft.com/office/drawing/2014/chart" uri="{C3380CC4-5D6E-409C-BE32-E72D297353CC}">
              <c16:uniqueId val="{00000002-2681-4080-B00B-4B8C00EB0F97}"/>
            </c:ext>
          </c:extLst>
        </c:ser>
        <c:dLbls>
          <c:showLegendKey val="0"/>
          <c:showVal val="0"/>
          <c:showCatName val="0"/>
          <c:showSerName val="0"/>
          <c:showPercent val="0"/>
          <c:showBubbleSize val="0"/>
        </c:dLbls>
        <c:axId val="522196208"/>
        <c:axId val="568533128"/>
      </c:scatterChart>
      <c:valAx>
        <c:axId val="522196208"/>
        <c:scaling>
          <c:orientation val="minMax"/>
          <c:max val="100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Flow (% mean annual discharge, MAD)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8533128"/>
        <c:crosses val="autoZero"/>
        <c:crossBetween val="midCat"/>
      </c:valAx>
      <c:valAx>
        <c:axId val="568533128"/>
        <c:scaling>
          <c:orientation val="minMax"/>
          <c:max val="1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System capacity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2196208"/>
        <c:crossesAt val="1.0000000000000002E-2"/>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EmpiricalData2!$A$2:$A$7</c:f>
              <c:numCache>
                <c:formatCode>General</c:formatCode>
                <c:ptCount val="6"/>
              </c:numCache>
            </c:numRef>
          </c:xVal>
          <c:yVal>
            <c:numRef>
              <c:f>EmpiricalData2!$B$2:$B$7</c:f>
              <c:numCache>
                <c:formatCode>General</c:formatCode>
                <c:ptCount val="6"/>
                <c:pt idx="0">
                  <c:v>0.94816687737041705</c:v>
                </c:pt>
                <c:pt idx="1">
                  <c:v>10.11378002528445</c:v>
                </c:pt>
                <c:pt idx="2">
                  <c:v>0</c:v>
                </c:pt>
                <c:pt idx="3">
                  <c:v>1.4538558786346398</c:v>
                </c:pt>
                <c:pt idx="4">
                  <c:v>0</c:v>
                </c:pt>
                <c:pt idx="5">
                  <c:v>0</c:v>
                </c:pt>
              </c:numCache>
            </c:numRef>
          </c:yVal>
          <c:smooth val="0"/>
          <c:extLst>
            <c:ext xmlns:c16="http://schemas.microsoft.com/office/drawing/2014/chart" uri="{C3380CC4-5D6E-409C-BE32-E72D297353CC}">
              <c16:uniqueId val="{00000000-2CED-4BA6-A2C2-BA6972ED963D}"/>
            </c:ext>
          </c:extLst>
        </c:ser>
        <c:dLbls>
          <c:showLegendKey val="0"/>
          <c:showVal val="0"/>
          <c:showCatName val="0"/>
          <c:showSerName val="0"/>
          <c:showPercent val="0"/>
          <c:showBubbleSize val="0"/>
        </c:dLbls>
        <c:axId val="522196208"/>
        <c:axId val="568533128"/>
      </c:scatterChart>
      <c:valAx>
        <c:axId val="5221962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 MAD</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8533128"/>
        <c:crosses val="autoZero"/>
        <c:crossBetween val="midCat"/>
      </c:valAx>
      <c:valAx>
        <c:axId val="568533128"/>
        <c:scaling>
          <c:orientation val="minMax"/>
          <c:max val="10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System Capacity (%)</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2196208"/>
        <c:crossesAt val="1.0000000000000002E-2"/>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scatterChart>
        <c:scatterStyle val="lineMarker"/>
        <c:varyColors val="0"/>
        <c:ser>
          <c:idx val="0"/>
          <c:order val="0"/>
          <c:spPr>
            <a:ln w="25400" cap="rnd">
              <a:noFill/>
              <a:round/>
            </a:ln>
            <a:effectLst/>
          </c:spPr>
          <c:marker>
            <c:symbol val="circle"/>
            <c:size val="5"/>
            <c:spPr>
              <a:solidFill>
                <a:schemeClr val="accent1"/>
              </a:solidFill>
              <a:ln w="9525">
                <a:solidFill>
                  <a:schemeClr val="accent1"/>
                </a:solidFill>
              </a:ln>
              <a:effectLst/>
            </c:spPr>
          </c:marker>
          <c:xVal>
            <c:numRef>
              <c:f>EmpiricalData2!$F$2:$F$7</c:f>
              <c:numCache>
                <c:formatCode>General</c:formatCode>
                <c:ptCount val="6"/>
                <c:pt idx="0">
                  <c:v>0.59800000000000009</c:v>
                </c:pt>
                <c:pt idx="1">
                  <c:v>1.1362000000000001</c:v>
                </c:pt>
                <c:pt idx="2">
                  <c:v>0.29900000000000004</c:v>
                </c:pt>
                <c:pt idx="3">
                  <c:v>1.7342</c:v>
                </c:pt>
                <c:pt idx="4">
                  <c:v>0.65780000000000005</c:v>
                </c:pt>
                <c:pt idx="5">
                  <c:v>0.71760000000000002</c:v>
                </c:pt>
              </c:numCache>
            </c:numRef>
          </c:xVal>
          <c:yVal>
            <c:numRef>
              <c:f>EmpiricalData2!$B$2:$B$7</c:f>
              <c:numCache>
                <c:formatCode>General</c:formatCode>
                <c:ptCount val="6"/>
                <c:pt idx="0">
                  <c:v>0.94816687737041705</c:v>
                </c:pt>
                <c:pt idx="1">
                  <c:v>10.11378002528445</c:v>
                </c:pt>
                <c:pt idx="2">
                  <c:v>0</c:v>
                </c:pt>
                <c:pt idx="3">
                  <c:v>1.4538558786346398</c:v>
                </c:pt>
                <c:pt idx="4">
                  <c:v>0</c:v>
                </c:pt>
                <c:pt idx="5">
                  <c:v>0</c:v>
                </c:pt>
              </c:numCache>
            </c:numRef>
          </c:yVal>
          <c:smooth val="0"/>
          <c:extLst>
            <c:ext xmlns:c16="http://schemas.microsoft.com/office/drawing/2014/chart" uri="{C3380CC4-5D6E-409C-BE32-E72D297353CC}">
              <c16:uniqueId val="{00000000-ED5E-438C-A977-252821660E69}"/>
            </c:ext>
          </c:extLst>
        </c:ser>
        <c:dLbls>
          <c:showLegendKey val="0"/>
          <c:showVal val="0"/>
          <c:showCatName val="0"/>
          <c:showSerName val="0"/>
          <c:showPercent val="0"/>
          <c:showBubbleSize val="0"/>
        </c:dLbls>
        <c:axId val="522196208"/>
        <c:axId val="568533128"/>
      </c:scatterChart>
      <c:valAx>
        <c:axId val="5221962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Discharge (m3/s)</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68533128"/>
        <c:crosses val="autoZero"/>
        <c:crossBetween val="midCat"/>
      </c:valAx>
      <c:valAx>
        <c:axId val="568533128"/>
        <c:scaling>
          <c:orientation val="minMax"/>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t>CPUE (fish/min)</a:t>
                </a: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522196208"/>
        <c:crossesAt val="1.0000000000000002E-2"/>
        <c:crossBetween val="midCat"/>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9.png"/><Relationship Id="rId1" Type="http://schemas.openxmlformats.org/officeDocument/2006/relationships/image" Target="../media/image8.png"/><Relationship Id="rId4"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image" Target="../media/image11.png"/><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xdr:from>
      <xdr:col>6</xdr:col>
      <xdr:colOff>0</xdr:colOff>
      <xdr:row>3</xdr:row>
      <xdr:rowOff>0</xdr:rowOff>
    </xdr:from>
    <xdr:to>
      <xdr:col>14</xdr:col>
      <xdr:colOff>301625</xdr:colOff>
      <xdr:row>17</xdr:row>
      <xdr:rowOff>165100</xdr:rowOff>
    </xdr:to>
    <xdr:graphicFrame macro="">
      <xdr:nvGraphicFramePr>
        <xdr:cNvPr id="4" name="Chart 1">
          <a:extLst>
            <a:ext uri="{FF2B5EF4-FFF2-40B4-BE49-F238E27FC236}">
              <a16:creationId xmlns:a16="http://schemas.microsoft.com/office/drawing/2014/main" id="{030240A4-A71C-40A4-99ED-9FDDE49D2590}"/>
            </a:ext>
            <a:ext uri="{147F2762-F138-4A5C-976F-8EAC2B608ADB}">
              <a16:predDERef xmlns:a16="http://schemas.microsoft.com/office/drawing/2014/main" pred="{1A0FF934-6A55-4CA6-BC1C-AB87949C3B1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13</xdr:row>
      <xdr:rowOff>19050</xdr:rowOff>
    </xdr:from>
    <xdr:to>
      <xdr:col>2</xdr:col>
      <xdr:colOff>771525</xdr:colOff>
      <xdr:row>21</xdr:row>
      <xdr:rowOff>66675</xdr:rowOff>
    </xdr:to>
    <xdr:sp macro="" textlink="">
      <xdr:nvSpPr>
        <xdr:cNvPr id="3" name="TextBox 2">
          <a:extLst>
            <a:ext uri="{FF2B5EF4-FFF2-40B4-BE49-F238E27FC236}">
              <a16:creationId xmlns:a16="http://schemas.microsoft.com/office/drawing/2014/main" id="{50AEE667-8DAE-4CB8-AB70-3AED20CF106D}"/>
            </a:ext>
            <a:ext uri="{147F2762-F138-4A5C-976F-8EAC2B608ADB}">
              <a16:predDERef xmlns:a16="http://schemas.microsoft.com/office/drawing/2014/main" pred="{030240A4-A71C-40A4-99ED-9FDDE49D2590}"/>
            </a:ext>
          </a:extLst>
        </xdr:cNvPr>
        <xdr:cNvSpPr txBox="1"/>
      </xdr:nvSpPr>
      <xdr:spPr>
        <a:xfrm>
          <a:off x="0" y="2371725"/>
          <a:ext cx="3886200" cy="1504950"/>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Calibri" panose="020F0502020204030204" pitchFamily="34" charset="0"/>
              <a:cs typeface="Calibri" panose="020F0502020204030204" pitchFamily="34" charset="0"/>
            </a:rPr>
            <a:t>Notes: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&gt; This is what we talked about at the workshop but no one really knew, so ExperimentalData1, FieldData1 and ExpertElicitation1 are digging a bit deeper/additional notes/thoughts</a:t>
          </a:r>
        </a:p>
        <a:p>
          <a:pPr marL="0" indent="0" algn="l"/>
          <a:r>
            <a:rPr lang="en-US" sz="1100" b="0" i="0" u="none" strike="noStrike">
              <a:solidFill>
                <a:srgbClr val="000000"/>
              </a:solidFill>
              <a:latin typeface="Calibri" panose="020F0502020204030204" pitchFamily="34" charset="0"/>
              <a:cs typeface="Calibri" panose="020F0502020204030204" pitchFamily="34" charset="0"/>
            </a:rPr>
            <a:t>&gt; Experimental data suggest that the system capacity may peak at 125% MAD; however, there are Plains Sucker that survive at 800-36000% MAD (Milk River - augmented has a flow rate of 16m3/s) depending on what MAD is set to</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0</xdr:colOff>
      <xdr:row>20</xdr:row>
      <xdr:rowOff>0</xdr:rowOff>
    </xdr:from>
    <xdr:to>
      <xdr:col>13</xdr:col>
      <xdr:colOff>2514600</xdr:colOff>
      <xdr:row>41</xdr:row>
      <xdr:rowOff>180975</xdr:rowOff>
    </xdr:to>
    <xdr:pic>
      <xdr:nvPicPr>
        <xdr:cNvPr id="4" name="Picture 3">
          <a:extLst>
            <a:ext uri="{FF2B5EF4-FFF2-40B4-BE49-F238E27FC236}">
              <a16:creationId xmlns:a16="http://schemas.microsoft.com/office/drawing/2014/main" id="{623BCE9F-62D3-49A4-9735-42A061F2D431}"/>
            </a:ext>
            <a:ext uri="{147F2762-F138-4A5C-976F-8EAC2B608ADB}">
              <a16:predDERef xmlns:a16="http://schemas.microsoft.com/office/drawing/2014/main" pred="{4B1DF316-A865-4FCD-8132-3798F89AA44C}"/>
            </a:ext>
          </a:extLst>
        </xdr:cNvPr>
        <xdr:cNvPicPr>
          <a:picLocks noChangeAspect="1"/>
        </xdr:cNvPicPr>
      </xdr:nvPicPr>
      <xdr:blipFill>
        <a:blip xmlns:r="http://schemas.openxmlformats.org/officeDocument/2006/relationships" r:embed="rId1"/>
        <a:stretch>
          <a:fillRect/>
        </a:stretch>
      </xdr:blipFill>
      <xdr:spPr>
        <a:xfrm>
          <a:off x="7019925" y="3667125"/>
          <a:ext cx="4572000" cy="4181475"/>
        </a:xfrm>
        <a:prstGeom prst="rect">
          <a:avLst/>
        </a:prstGeom>
      </xdr:spPr>
    </xdr:pic>
    <xdr:clientData/>
  </xdr:twoCellAnchor>
  <xdr:twoCellAnchor editAs="oneCell">
    <xdr:from>
      <xdr:col>14</xdr:col>
      <xdr:colOff>0</xdr:colOff>
      <xdr:row>20</xdr:row>
      <xdr:rowOff>0</xdr:rowOff>
    </xdr:from>
    <xdr:to>
      <xdr:col>20</xdr:col>
      <xdr:colOff>295275</xdr:colOff>
      <xdr:row>43</xdr:row>
      <xdr:rowOff>180975</xdr:rowOff>
    </xdr:to>
    <xdr:pic>
      <xdr:nvPicPr>
        <xdr:cNvPr id="5" name="Picture 4">
          <a:extLst>
            <a:ext uri="{FF2B5EF4-FFF2-40B4-BE49-F238E27FC236}">
              <a16:creationId xmlns:a16="http://schemas.microsoft.com/office/drawing/2014/main" id="{4A7DDF04-93E6-0CA5-83FA-2CED78502597}"/>
            </a:ext>
            <a:ext uri="{147F2762-F138-4A5C-976F-8EAC2B608ADB}">
              <a16:predDERef xmlns:a16="http://schemas.microsoft.com/office/drawing/2014/main" pred="{623BCE9F-62D3-49A4-9735-42A061F2D431}"/>
            </a:ext>
          </a:extLst>
        </xdr:cNvPr>
        <xdr:cNvPicPr>
          <a:picLocks noChangeAspect="1"/>
        </xdr:cNvPicPr>
      </xdr:nvPicPr>
      <xdr:blipFill>
        <a:blip xmlns:r="http://schemas.openxmlformats.org/officeDocument/2006/relationships" r:embed="rId2"/>
        <a:stretch>
          <a:fillRect/>
        </a:stretch>
      </xdr:blipFill>
      <xdr:spPr>
        <a:xfrm>
          <a:off x="12334875" y="3667125"/>
          <a:ext cx="3952875" cy="4562475"/>
        </a:xfrm>
        <a:prstGeom prst="rect">
          <a:avLst/>
        </a:prstGeom>
      </xdr:spPr>
    </xdr:pic>
    <xdr:clientData/>
  </xdr:twoCellAnchor>
  <xdr:twoCellAnchor editAs="oneCell">
    <xdr:from>
      <xdr:col>26</xdr:col>
      <xdr:colOff>600075</xdr:colOff>
      <xdr:row>25</xdr:row>
      <xdr:rowOff>0</xdr:rowOff>
    </xdr:from>
    <xdr:to>
      <xdr:col>30</xdr:col>
      <xdr:colOff>457200</xdr:colOff>
      <xdr:row>34</xdr:row>
      <xdr:rowOff>180975</xdr:rowOff>
    </xdr:to>
    <xdr:pic>
      <xdr:nvPicPr>
        <xdr:cNvPr id="11" name="Picture 10">
          <a:extLst>
            <a:ext uri="{FF2B5EF4-FFF2-40B4-BE49-F238E27FC236}">
              <a16:creationId xmlns:a16="http://schemas.microsoft.com/office/drawing/2014/main" id="{4E75DEDF-B47D-0DB7-7CCD-CC665E8B9E1C}"/>
            </a:ext>
            <a:ext uri="{147F2762-F138-4A5C-976F-8EAC2B608ADB}">
              <a16:predDERef xmlns:a16="http://schemas.microsoft.com/office/drawing/2014/main" pred="{8BA6B76E-8DD8-4647-B330-6253A3076383}"/>
            </a:ext>
          </a:extLst>
        </xdr:cNvPr>
        <xdr:cNvPicPr>
          <a:picLocks noChangeAspect="1"/>
        </xdr:cNvPicPr>
      </xdr:nvPicPr>
      <xdr:blipFill>
        <a:blip xmlns:r="http://schemas.openxmlformats.org/officeDocument/2006/relationships" r:embed="rId3"/>
        <a:stretch>
          <a:fillRect/>
        </a:stretch>
      </xdr:blipFill>
      <xdr:spPr>
        <a:xfrm>
          <a:off x="21469350" y="5162550"/>
          <a:ext cx="2305050" cy="1895475"/>
        </a:xfrm>
        <a:prstGeom prst="rect">
          <a:avLst/>
        </a:prstGeom>
      </xdr:spPr>
    </xdr:pic>
    <xdr:clientData/>
  </xdr:twoCellAnchor>
  <xdr:twoCellAnchor editAs="oneCell">
    <xdr:from>
      <xdr:col>31</xdr:col>
      <xdr:colOff>685800</xdr:colOff>
      <xdr:row>25</xdr:row>
      <xdr:rowOff>0</xdr:rowOff>
    </xdr:from>
    <xdr:to>
      <xdr:col>35</xdr:col>
      <xdr:colOff>266700</xdr:colOff>
      <xdr:row>34</xdr:row>
      <xdr:rowOff>133350</xdr:rowOff>
    </xdr:to>
    <xdr:pic>
      <xdr:nvPicPr>
        <xdr:cNvPr id="13" name="Picture 12">
          <a:extLst>
            <a:ext uri="{FF2B5EF4-FFF2-40B4-BE49-F238E27FC236}">
              <a16:creationId xmlns:a16="http://schemas.microsoft.com/office/drawing/2014/main" id="{D069EFCC-6182-0C93-310F-4D004A615DAB}"/>
            </a:ext>
            <a:ext uri="{147F2762-F138-4A5C-976F-8EAC2B608ADB}">
              <a16:predDERef xmlns:a16="http://schemas.microsoft.com/office/drawing/2014/main" pred="{4E75DEDF-B47D-0DB7-7CCD-CC665E8B9E1C}"/>
            </a:ext>
          </a:extLst>
        </xdr:cNvPr>
        <xdr:cNvPicPr>
          <a:picLocks noChangeAspect="1"/>
        </xdr:cNvPicPr>
      </xdr:nvPicPr>
      <xdr:blipFill>
        <a:blip xmlns:r="http://schemas.openxmlformats.org/officeDocument/2006/relationships" r:embed="rId4"/>
        <a:stretch>
          <a:fillRect/>
        </a:stretch>
      </xdr:blipFill>
      <xdr:spPr>
        <a:xfrm>
          <a:off x="24612600" y="5162550"/>
          <a:ext cx="2257425" cy="1847850"/>
        </a:xfrm>
        <a:prstGeom prst="rect">
          <a:avLst/>
        </a:prstGeom>
      </xdr:spPr>
    </xdr:pic>
    <xdr:clientData/>
  </xdr:twoCellAnchor>
  <xdr:twoCellAnchor editAs="oneCell">
    <xdr:from>
      <xdr:col>37</xdr:col>
      <xdr:colOff>0</xdr:colOff>
      <xdr:row>25</xdr:row>
      <xdr:rowOff>0</xdr:rowOff>
    </xdr:from>
    <xdr:to>
      <xdr:col>40</xdr:col>
      <xdr:colOff>419100</xdr:colOff>
      <xdr:row>34</xdr:row>
      <xdr:rowOff>123825</xdr:rowOff>
    </xdr:to>
    <xdr:pic>
      <xdr:nvPicPr>
        <xdr:cNvPr id="14" name="Picture 13">
          <a:extLst>
            <a:ext uri="{FF2B5EF4-FFF2-40B4-BE49-F238E27FC236}">
              <a16:creationId xmlns:a16="http://schemas.microsoft.com/office/drawing/2014/main" id="{8683D97A-F0E5-421F-A1E6-4CA8C7FAE9A9}"/>
            </a:ext>
            <a:ext uri="{147F2762-F138-4A5C-976F-8EAC2B608ADB}">
              <a16:predDERef xmlns:a16="http://schemas.microsoft.com/office/drawing/2014/main" pred="{D069EFCC-6182-0C93-310F-4D004A615DAB}"/>
            </a:ext>
          </a:extLst>
        </xdr:cNvPr>
        <xdr:cNvPicPr>
          <a:picLocks noChangeAspect="1"/>
        </xdr:cNvPicPr>
      </xdr:nvPicPr>
      <xdr:blipFill>
        <a:blip xmlns:r="http://schemas.openxmlformats.org/officeDocument/2006/relationships" r:embed="rId5"/>
        <a:stretch>
          <a:fillRect/>
        </a:stretch>
      </xdr:blipFill>
      <xdr:spPr>
        <a:xfrm>
          <a:off x="27822525" y="5162550"/>
          <a:ext cx="2247900" cy="1838325"/>
        </a:xfrm>
        <a:prstGeom prst="rect">
          <a:avLst/>
        </a:prstGeom>
      </xdr:spPr>
    </xdr:pic>
    <xdr:clientData/>
  </xdr:twoCellAnchor>
  <xdr:twoCellAnchor editAs="oneCell">
    <xdr:from>
      <xdr:col>27</xdr:col>
      <xdr:colOff>0</xdr:colOff>
      <xdr:row>1</xdr:row>
      <xdr:rowOff>0</xdr:rowOff>
    </xdr:from>
    <xdr:to>
      <xdr:col>34</xdr:col>
      <xdr:colOff>47625</xdr:colOff>
      <xdr:row>16</xdr:row>
      <xdr:rowOff>123825</xdr:rowOff>
    </xdr:to>
    <xdr:pic>
      <xdr:nvPicPr>
        <xdr:cNvPr id="3" name="Picture 2">
          <a:extLst>
            <a:ext uri="{FF2B5EF4-FFF2-40B4-BE49-F238E27FC236}">
              <a16:creationId xmlns:a16="http://schemas.microsoft.com/office/drawing/2014/main" id="{DCF38E98-5C57-432A-D5FA-D832616B82C8}"/>
            </a:ext>
            <a:ext uri="{147F2762-F138-4A5C-976F-8EAC2B608ADB}">
              <a16:predDERef xmlns:a16="http://schemas.microsoft.com/office/drawing/2014/main" pred="{8683D97A-F0E5-421F-A1E6-4CA8C7FAE9A9}"/>
            </a:ext>
          </a:extLst>
        </xdr:cNvPr>
        <xdr:cNvPicPr>
          <a:picLocks noChangeAspect="1"/>
        </xdr:cNvPicPr>
      </xdr:nvPicPr>
      <xdr:blipFill>
        <a:blip xmlns:r="http://schemas.openxmlformats.org/officeDocument/2006/relationships" r:embed="rId6"/>
        <a:stretch>
          <a:fillRect/>
        </a:stretch>
      </xdr:blipFill>
      <xdr:spPr>
        <a:xfrm>
          <a:off x="21897975" y="581025"/>
          <a:ext cx="4562475" cy="2990850"/>
        </a:xfrm>
        <a:prstGeom prst="rect">
          <a:avLst/>
        </a:prstGeom>
      </xdr:spPr>
    </xdr:pic>
    <xdr:clientData/>
  </xdr:twoCellAnchor>
  <xdr:twoCellAnchor editAs="oneCell">
    <xdr:from>
      <xdr:col>34</xdr:col>
      <xdr:colOff>0</xdr:colOff>
      <xdr:row>1</xdr:row>
      <xdr:rowOff>0</xdr:rowOff>
    </xdr:from>
    <xdr:to>
      <xdr:col>41</xdr:col>
      <xdr:colOff>295275</xdr:colOff>
      <xdr:row>16</xdr:row>
      <xdr:rowOff>123825</xdr:rowOff>
    </xdr:to>
    <xdr:pic>
      <xdr:nvPicPr>
        <xdr:cNvPr id="7" name="Picture 6">
          <a:extLst>
            <a:ext uri="{FF2B5EF4-FFF2-40B4-BE49-F238E27FC236}">
              <a16:creationId xmlns:a16="http://schemas.microsoft.com/office/drawing/2014/main" id="{4E65853B-605D-3AED-E828-097816D3211D}"/>
            </a:ext>
            <a:ext uri="{147F2762-F138-4A5C-976F-8EAC2B608ADB}">
              <a16:predDERef xmlns:a16="http://schemas.microsoft.com/office/drawing/2014/main" pred="{DCF38E98-5C57-432A-D5FA-D832616B82C8}"/>
            </a:ext>
          </a:extLst>
        </xdr:cNvPr>
        <xdr:cNvPicPr>
          <a:picLocks noChangeAspect="1"/>
        </xdr:cNvPicPr>
      </xdr:nvPicPr>
      <xdr:blipFill>
        <a:blip xmlns:r="http://schemas.openxmlformats.org/officeDocument/2006/relationships" r:embed="rId7"/>
        <a:stretch>
          <a:fillRect/>
        </a:stretch>
      </xdr:blipFill>
      <xdr:spPr>
        <a:xfrm>
          <a:off x="26412825" y="581025"/>
          <a:ext cx="4562475" cy="2990850"/>
        </a:xfrm>
        <a:prstGeom prst="rect">
          <a:avLst/>
        </a:prstGeom>
      </xdr:spPr>
    </xdr:pic>
    <xdr:clientData/>
  </xdr:twoCellAnchor>
  <xdr:twoCellAnchor>
    <xdr:from>
      <xdr:col>21</xdr:col>
      <xdr:colOff>161925</xdr:colOff>
      <xdr:row>1</xdr:row>
      <xdr:rowOff>9525</xdr:rowOff>
    </xdr:from>
    <xdr:to>
      <xdr:col>32</xdr:col>
      <xdr:colOff>228600</xdr:colOff>
      <xdr:row>16</xdr:row>
      <xdr:rowOff>66675</xdr:rowOff>
    </xdr:to>
    <xdr:sp macro="" textlink="">
      <xdr:nvSpPr>
        <xdr:cNvPr id="12" name="TextBox 11">
          <a:extLst>
            <a:ext uri="{FF2B5EF4-FFF2-40B4-BE49-F238E27FC236}">
              <a16:creationId xmlns:a16="http://schemas.microsoft.com/office/drawing/2014/main" id="{51651DC1-8A95-49ED-95AA-BC29505A796A}"/>
            </a:ext>
            <a:ext uri="{147F2762-F138-4A5C-976F-8EAC2B608ADB}">
              <a16:predDERef xmlns:a16="http://schemas.microsoft.com/office/drawing/2014/main" pred="{4E65853B-605D-3AED-E828-097816D3211D}"/>
            </a:ext>
          </a:extLst>
        </xdr:cNvPr>
        <xdr:cNvSpPr txBox="1"/>
      </xdr:nvSpPr>
      <xdr:spPr>
        <a:xfrm>
          <a:off x="18402300" y="590550"/>
          <a:ext cx="6867525" cy="2924175"/>
        </a:xfrm>
        <a:prstGeom prst="rect">
          <a:avLst/>
        </a:prstGeom>
        <a:solidFill>
          <a:schemeClr val="lt1"/>
        </a:solidFill>
        <a:ln w="9525" cmpd="sng">
          <a:solidFill>
            <a:schemeClr val="lt1">
              <a:shade val="50000"/>
            </a:schemeClr>
          </a:solidFill>
        </a:ln>
      </xdr:spPr>
      <xdr:txBody>
        <a:bodyPr rot="0" spcFirstLastPara="0" vert="horz" wrap="square" lIns="91440" tIns="45720" rIns="91440" bIns="45720" numCol="1" spcCol="0" rtlCol="0" fromWordArt="0" anchor="t" anchorCtr="0" forceAA="0" compatLnSpc="1">
          <a:prstTxWarp prst="textNoShape">
            <a:avLst/>
          </a:prstTxWarp>
          <a:noAutofit/>
        </a:bodyPr>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marL="0" indent="0" algn="l"/>
          <a:r>
            <a:rPr lang="en-US" sz="1100" b="1" i="0" u="none" strike="noStrike">
              <a:solidFill>
                <a:srgbClr val="000000"/>
              </a:solidFill>
              <a:latin typeface="Calibri" panose="020F0502020204030204" pitchFamily="34" charset="0"/>
              <a:cs typeface="Calibri" panose="020F0502020204030204" pitchFamily="34" charset="0"/>
            </a:rPr>
            <a:t>Notes:</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&gt; </a:t>
          </a:r>
          <a:r>
            <a:rPr lang="en-US" sz="1100" b="0" i="0" u="none" strike="noStrike">
              <a:solidFill>
                <a:srgbClr val="000000"/>
              </a:solidFill>
              <a:latin typeface="+mn-lt"/>
              <a:ea typeface="+mn-lt"/>
              <a:cs typeface="+mn-lt"/>
            </a:rPr>
            <a:t>failure velocity: the flow at which the individual fish can no longer maintain its position</a:t>
          </a:r>
          <a:endParaRPr lang="en-US" sz="1100" b="0" i="0" u="none" strike="noStrike">
            <a:solidFill>
              <a:srgbClr val="000000"/>
            </a:solidFill>
            <a:latin typeface="Calibri" panose="020F0502020204030204" pitchFamily="34" charset="0"/>
            <a:cs typeface="Calibri" panose="020F0502020204030204" pitchFamily="34" charset="0"/>
          </a:endParaRPr>
        </a:p>
        <a:p>
          <a:pPr marL="0" indent="0" algn="l"/>
          <a:r>
            <a:rPr lang="en-US" sz="1100" b="0" i="0" u="none" strike="noStrike">
              <a:solidFill>
                <a:srgbClr val="000000"/>
              </a:solidFill>
              <a:latin typeface="Calibri" panose="020F0502020204030204" pitchFamily="34" charset="0"/>
              <a:cs typeface="Calibri" panose="020F0502020204030204" pitchFamily="34" charset="0"/>
            </a:rPr>
            <a:t>&gt; the experiment reported absolute failure velocity as cm/s but was also converted to body length/second to account for body size. </a:t>
          </a:r>
        </a:p>
        <a:p>
          <a:pPr marL="0" indent="0" algn="l"/>
          <a:r>
            <a:rPr lang="en-US" sz="1100" b="0" i="0" u="none" strike="noStrike">
              <a:solidFill>
                <a:srgbClr val="000000"/>
              </a:solidFill>
              <a:latin typeface="Calibri" panose="020F0502020204030204" pitchFamily="34" charset="0"/>
              <a:cs typeface="Calibri" panose="020F0502020204030204" pitchFamily="34" charset="0"/>
            </a:rPr>
            <a:t>&gt; LD50 for absolute failture velocities were: Milk: 30.82cm/s; Battle and Caton (plotted together): 56.52cm/s, which converts to 0.3082 and 0.5652, respectively </a:t>
          </a:r>
        </a:p>
        <a:p>
          <a:pPr marL="0" indent="0" algn="l"/>
          <a:r>
            <a:rPr lang="en-US" sz="1100" b="0" i="0" u="none" strike="noStrike">
              <a:solidFill>
                <a:srgbClr val="000000"/>
              </a:solidFill>
              <a:latin typeface="Calibri" panose="020F0502020204030204" pitchFamily="34" charset="0"/>
              <a:cs typeface="Calibri" panose="020F0502020204030204" pitchFamily="34" charset="0"/>
            </a:rPr>
            <a:t>&gt; unaugmented flow rates: battle creek, caton creek, and Milk River [autumn] ranged from 0.31m3/s (battle creek) - 2.36m3/s (milk river); augmented frow rates in the Milk River (summer) averaged 16.06m3/s (not sure what years these are including)</a:t>
          </a:r>
        </a:p>
        <a:p>
          <a:pPr marL="0" indent="0" algn="l"/>
          <a:r>
            <a:rPr lang="en-US" sz="1100" b="0" i="0" u="none" strike="noStrike">
              <a:solidFill>
                <a:srgbClr val="000000"/>
              </a:solidFill>
              <a:latin typeface="Calibri" panose="020F0502020204030204" pitchFamily="34" charset="0"/>
              <a:cs typeface="Calibri" panose="020F0502020204030204" pitchFamily="34" charset="0"/>
            </a:rPr>
            <a:t>&gt; I found MAD for: Milk River (station # 11AA005; 1930-2022) = 8.5 +/- 8.6; Battle Creek (station # 11AB117; 1975-2022; seasonal [Mar-Oct]) = 0.48+/- 0.43; There were no discharge data for Caton Creek </a:t>
          </a:r>
        </a:p>
        <a:p>
          <a:pPr marL="0" indent="0" algn="l"/>
          <a:r>
            <a:rPr lang="en-US" sz="1100" b="0" i="0" u="none" strike="noStrike">
              <a:solidFill>
                <a:srgbClr val="000000"/>
              </a:solidFill>
              <a:latin typeface="Calibri" panose="020F0502020204030204" pitchFamily="34" charset="0"/>
              <a:cs typeface="Calibri" panose="020F0502020204030204" pitchFamily="34" charset="0"/>
            </a:rPr>
            <a:t>&gt; At this time it is inappropriate to use these data as more than considerations for the SR function as we cannot reliably convert failure velocity to a biomass or system capacity estimate because field data show presence of these fish in waterbodies with 18x higher flow rates for a portion of the year. Habitat heterogeneity likely allows the persistence of Plains Sucker in these areas</a:t>
          </a:r>
        </a:p>
        <a:p>
          <a:pPr marL="0" indent="0" algn="l"/>
          <a:r>
            <a:rPr lang="en-US" sz="1100" b="0" i="0" u="none" strike="noStrike">
              <a:solidFill>
                <a:srgbClr val="000000"/>
              </a:solidFill>
              <a:latin typeface="Calibri" panose="020F0502020204030204" pitchFamily="34" charset="0"/>
              <a:cs typeface="Calibri" panose="020F0502020204030204" pitchFamily="34" charset="0"/>
            </a:rPr>
            <a:t>&gt; Therefore, the experimental SR function show here is just based on presence/absence because we have seen Plains Sucker in each of these flow rates; however they are smaller in water bodies with higher flow (Milk River)</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228600</xdr:colOff>
      <xdr:row>11</xdr:row>
      <xdr:rowOff>47625</xdr:rowOff>
    </xdr:from>
    <xdr:to>
      <xdr:col>15</xdr:col>
      <xdr:colOff>542925</xdr:colOff>
      <xdr:row>30</xdr:row>
      <xdr:rowOff>9525</xdr:rowOff>
    </xdr:to>
    <xdr:pic>
      <xdr:nvPicPr>
        <xdr:cNvPr id="2" name="Picture 1">
          <a:extLst>
            <a:ext uri="{FF2B5EF4-FFF2-40B4-BE49-F238E27FC236}">
              <a16:creationId xmlns:a16="http://schemas.microsoft.com/office/drawing/2014/main" id="{D1DAA18C-2E42-C87E-1E63-F235CF2AAD6F}"/>
            </a:ext>
          </a:extLst>
        </xdr:cNvPr>
        <xdr:cNvPicPr>
          <a:picLocks noChangeAspect="1"/>
        </xdr:cNvPicPr>
      </xdr:nvPicPr>
      <xdr:blipFill>
        <a:blip xmlns:r="http://schemas.openxmlformats.org/officeDocument/2006/relationships" r:embed="rId1"/>
        <a:stretch>
          <a:fillRect/>
        </a:stretch>
      </xdr:blipFill>
      <xdr:spPr>
        <a:xfrm>
          <a:off x="6324600" y="2143125"/>
          <a:ext cx="4572000" cy="3619500"/>
        </a:xfrm>
        <a:prstGeom prst="rect">
          <a:avLst/>
        </a:prstGeom>
      </xdr:spPr>
    </xdr:pic>
    <xdr:clientData/>
  </xdr:twoCellAnchor>
  <xdr:twoCellAnchor editAs="oneCell">
    <xdr:from>
      <xdr:col>16</xdr:col>
      <xdr:colOff>9525</xdr:colOff>
      <xdr:row>11</xdr:row>
      <xdr:rowOff>133350</xdr:rowOff>
    </xdr:from>
    <xdr:to>
      <xdr:col>26</xdr:col>
      <xdr:colOff>314325</xdr:colOff>
      <xdr:row>26</xdr:row>
      <xdr:rowOff>152400</xdr:rowOff>
    </xdr:to>
    <xdr:pic>
      <xdr:nvPicPr>
        <xdr:cNvPr id="3" name="Picture 2">
          <a:extLst>
            <a:ext uri="{FF2B5EF4-FFF2-40B4-BE49-F238E27FC236}">
              <a16:creationId xmlns:a16="http://schemas.microsoft.com/office/drawing/2014/main" id="{EFE112BB-6842-5C6F-893B-29A953F0B943}"/>
            </a:ext>
            <a:ext uri="{147F2762-F138-4A5C-976F-8EAC2B608ADB}">
              <a16:predDERef xmlns:a16="http://schemas.microsoft.com/office/drawing/2014/main" pred="{D1DAA18C-2E42-C87E-1E63-F235CF2AAD6F}"/>
            </a:ext>
          </a:extLst>
        </xdr:cNvPr>
        <xdr:cNvPicPr>
          <a:picLocks noChangeAspect="1"/>
        </xdr:cNvPicPr>
      </xdr:nvPicPr>
      <xdr:blipFill>
        <a:blip xmlns:r="http://schemas.openxmlformats.org/officeDocument/2006/relationships" r:embed="rId2"/>
        <a:stretch>
          <a:fillRect/>
        </a:stretch>
      </xdr:blipFill>
      <xdr:spPr>
        <a:xfrm>
          <a:off x="12915900" y="2628900"/>
          <a:ext cx="6400800" cy="2924175"/>
        </a:xfrm>
        <a:prstGeom prst="rect">
          <a:avLst/>
        </a:prstGeom>
      </xdr:spPr>
    </xdr:pic>
    <xdr:clientData/>
  </xdr:twoCellAnchor>
  <xdr:twoCellAnchor>
    <xdr:from>
      <xdr:col>0</xdr:col>
      <xdr:colOff>0</xdr:colOff>
      <xdr:row>9</xdr:row>
      <xdr:rowOff>0</xdr:rowOff>
    </xdr:from>
    <xdr:to>
      <xdr:col>8</xdr:col>
      <xdr:colOff>342900</xdr:colOff>
      <xdr:row>23</xdr:row>
      <xdr:rowOff>12700</xdr:rowOff>
    </xdr:to>
    <xdr:graphicFrame macro="">
      <xdr:nvGraphicFramePr>
        <xdr:cNvPr id="7" name="Chart 6">
          <a:extLst>
            <a:ext uri="{FF2B5EF4-FFF2-40B4-BE49-F238E27FC236}">
              <a16:creationId xmlns:a16="http://schemas.microsoft.com/office/drawing/2014/main" id="{F6EA1F8D-97AD-490B-89EA-D60513976E5E}"/>
            </a:ext>
            <a:ext uri="{147F2762-F138-4A5C-976F-8EAC2B608ADB}">
              <a16:predDERef xmlns:a16="http://schemas.microsoft.com/office/drawing/2014/main" pred="{1E3221D3-4044-4CC6-9E3B-867633C8853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24</xdr:row>
      <xdr:rowOff>0</xdr:rowOff>
    </xdr:from>
    <xdr:to>
      <xdr:col>8</xdr:col>
      <xdr:colOff>342900</xdr:colOff>
      <xdr:row>38</xdr:row>
      <xdr:rowOff>60325</xdr:rowOff>
    </xdr:to>
    <xdr:graphicFrame macro="">
      <xdr:nvGraphicFramePr>
        <xdr:cNvPr id="8" name="Chart 7">
          <a:extLst>
            <a:ext uri="{FF2B5EF4-FFF2-40B4-BE49-F238E27FC236}">
              <a16:creationId xmlns:a16="http://schemas.microsoft.com/office/drawing/2014/main" id="{3A431233-A32E-4C9A-A729-EFF4260E3DD9}"/>
            </a:ext>
            <a:ext uri="{147F2762-F138-4A5C-976F-8EAC2B608ADB}">
              <a16:predDERef xmlns:a16="http://schemas.microsoft.com/office/drawing/2014/main" pred="{F6EA1F8D-97AD-490B-89EA-D60513976E5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463550</xdr:colOff>
      <xdr:row>11</xdr:row>
      <xdr:rowOff>120650</xdr:rowOff>
    </xdr:from>
    <xdr:to>
      <xdr:col>6</xdr:col>
      <xdr:colOff>78098</xdr:colOff>
      <xdr:row>21</xdr:row>
      <xdr:rowOff>0</xdr:rowOff>
    </xdr:to>
    <xdr:pic>
      <xdr:nvPicPr>
        <xdr:cNvPr id="4" name="Picture 3">
          <a:extLst>
            <a:ext uri="{FF2B5EF4-FFF2-40B4-BE49-F238E27FC236}">
              <a16:creationId xmlns:a16="http://schemas.microsoft.com/office/drawing/2014/main" id="{F30315CC-E017-4F46-8D49-F5D73E13A5B8}"/>
            </a:ext>
          </a:extLst>
        </xdr:cNvPr>
        <xdr:cNvPicPr>
          <a:picLocks noChangeAspect="1"/>
        </xdr:cNvPicPr>
      </xdr:nvPicPr>
      <xdr:blipFill>
        <a:blip xmlns:r="http://schemas.openxmlformats.org/officeDocument/2006/relationships" r:embed="rId1"/>
        <a:stretch>
          <a:fillRect/>
        </a:stretch>
      </xdr:blipFill>
      <xdr:spPr>
        <a:xfrm>
          <a:off x="9693275" y="4397375"/>
          <a:ext cx="4243698" cy="2727325"/>
        </a:xfrm>
        <a:prstGeom prst="rect">
          <a:avLst/>
        </a:prstGeom>
      </xdr:spPr>
    </xdr:pic>
    <xdr:clientData/>
  </xdr:twoCellAnchor>
  <xdr:twoCellAnchor editAs="oneCell">
    <xdr:from>
      <xdr:col>7</xdr:col>
      <xdr:colOff>152400</xdr:colOff>
      <xdr:row>12</xdr:row>
      <xdr:rowOff>47625</xdr:rowOff>
    </xdr:from>
    <xdr:to>
      <xdr:col>12</xdr:col>
      <xdr:colOff>28053</xdr:colOff>
      <xdr:row>21</xdr:row>
      <xdr:rowOff>12699</xdr:rowOff>
    </xdr:to>
    <xdr:pic>
      <xdr:nvPicPr>
        <xdr:cNvPr id="5" name="Picture 4">
          <a:extLst>
            <a:ext uri="{FF2B5EF4-FFF2-40B4-BE49-F238E27FC236}">
              <a16:creationId xmlns:a16="http://schemas.microsoft.com/office/drawing/2014/main" id="{7D96F95F-03D5-4F19-8B01-134DBAFF3987}"/>
            </a:ext>
            <a:ext uri="{147F2762-F138-4A5C-976F-8EAC2B608ADB}">
              <a16:predDERef xmlns:a16="http://schemas.microsoft.com/office/drawing/2014/main" pred="{F30315CC-E017-4F46-8D49-F5D73E13A5B8}"/>
            </a:ext>
          </a:extLst>
        </xdr:cNvPr>
        <xdr:cNvPicPr>
          <a:picLocks noChangeAspect="1"/>
        </xdr:cNvPicPr>
      </xdr:nvPicPr>
      <xdr:blipFill>
        <a:blip xmlns:r="http://schemas.openxmlformats.org/officeDocument/2006/relationships" r:embed="rId2"/>
        <a:stretch>
          <a:fillRect/>
        </a:stretch>
      </xdr:blipFill>
      <xdr:spPr>
        <a:xfrm>
          <a:off x="13982700" y="4476750"/>
          <a:ext cx="2923653" cy="27177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1" dT="2024-02-26T16:26:11.88" personId="{00000000-0000-0000-0000-000000000000}" id="{1C461450-9B16-4EA9-A812-4F15731EC483}">
    <text>there were 2 methods of electrofishing. the average of the 2 was calculated here.</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3.xml"/><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1"/>
  <sheetViews>
    <sheetView workbookViewId="0">
      <selection activeCell="F21" sqref="F21"/>
    </sheetView>
  </sheetViews>
  <sheetFormatPr defaultRowHeight="14.45"/>
  <cols>
    <col min="1" max="1" width="19" customWidth="1"/>
    <col min="2" max="2" width="27.7109375" customWidth="1"/>
    <col min="3" max="3" width="14.140625" customWidth="1"/>
    <col min="6" max="6" width="7.7109375" customWidth="1"/>
  </cols>
  <sheetData>
    <row r="1" spans="1:7">
      <c r="A1" s="1" t="s">
        <v>0</v>
      </c>
      <c r="B1" s="2" t="s">
        <v>1</v>
      </c>
      <c r="C1" s="1" t="s">
        <v>2</v>
      </c>
      <c r="D1" s="1" t="s">
        <v>3</v>
      </c>
      <c r="E1" s="1" t="s">
        <v>4</v>
      </c>
      <c r="G1" s="3"/>
    </row>
    <row r="2" spans="1:7">
      <c r="A2">
        <v>100</v>
      </c>
      <c r="B2">
        <v>100</v>
      </c>
      <c r="C2">
        <v>0</v>
      </c>
      <c r="D2">
        <v>0</v>
      </c>
      <c r="E2">
        <v>100</v>
      </c>
    </row>
    <row r="3" spans="1:7">
      <c r="A3">
        <v>90</v>
      </c>
      <c r="B3">
        <v>90</v>
      </c>
      <c r="C3">
        <v>0</v>
      </c>
      <c r="D3">
        <v>0</v>
      </c>
      <c r="E3">
        <v>100</v>
      </c>
    </row>
    <row r="4" spans="1:7">
      <c r="A4">
        <v>80</v>
      </c>
      <c r="B4">
        <v>80</v>
      </c>
      <c r="C4">
        <v>0</v>
      </c>
      <c r="D4">
        <v>0</v>
      </c>
      <c r="E4">
        <v>100</v>
      </c>
    </row>
    <row r="5" spans="1:7">
      <c r="A5">
        <v>70</v>
      </c>
      <c r="B5">
        <v>70</v>
      </c>
      <c r="C5">
        <v>0</v>
      </c>
      <c r="D5">
        <v>0</v>
      </c>
      <c r="E5">
        <v>100</v>
      </c>
    </row>
    <row r="6" spans="1:7">
      <c r="A6">
        <v>60</v>
      </c>
      <c r="B6">
        <v>60</v>
      </c>
      <c r="C6">
        <v>0</v>
      </c>
      <c r="D6">
        <v>0</v>
      </c>
      <c r="E6">
        <v>100</v>
      </c>
    </row>
    <row r="7" spans="1:7">
      <c r="A7">
        <v>50</v>
      </c>
      <c r="B7">
        <v>50</v>
      </c>
      <c r="C7">
        <v>0</v>
      </c>
      <c r="D7">
        <v>0</v>
      </c>
      <c r="E7">
        <v>100</v>
      </c>
    </row>
    <row r="8" spans="1:7">
      <c r="A8">
        <v>40</v>
      </c>
      <c r="B8">
        <v>40</v>
      </c>
      <c r="C8">
        <v>0</v>
      </c>
      <c r="D8">
        <v>0</v>
      </c>
      <c r="E8">
        <v>100</v>
      </c>
    </row>
    <row r="9" spans="1:7">
      <c r="A9">
        <v>30</v>
      </c>
      <c r="B9">
        <v>30</v>
      </c>
      <c r="C9">
        <v>0</v>
      </c>
      <c r="D9">
        <v>0</v>
      </c>
      <c r="E9">
        <v>100</v>
      </c>
    </row>
    <row r="10" spans="1:7">
      <c r="A10">
        <v>20</v>
      </c>
      <c r="B10">
        <v>20</v>
      </c>
      <c r="C10">
        <v>0</v>
      </c>
      <c r="D10">
        <v>0</v>
      </c>
      <c r="E10">
        <v>100</v>
      </c>
    </row>
    <row r="11" spans="1:7">
      <c r="A11">
        <v>10</v>
      </c>
      <c r="B11">
        <v>10</v>
      </c>
      <c r="C11">
        <v>0</v>
      </c>
      <c r="D11">
        <v>0</v>
      </c>
      <c r="E11">
        <v>100</v>
      </c>
    </row>
    <row r="12" spans="1:7">
      <c r="A12">
        <v>0</v>
      </c>
      <c r="B12">
        <v>0</v>
      </c>
      <c r="C12">
        <v>0</v>
      </c>
      <c r="D12">
        <v>0</v>
      </c>
      <c r="E12">
        <v>100</v>
      </c>
    </row>
    <row r="21" spans="6:6">
      <c r="F21" s="32" t="s">
        <v>5</v>
      </c>
    </row>
  </sheetData>
  <pageMargins left="0.7" right="0.7" top="0.75" bottom="0.75" header="0.3" footer="0.3"/>
  <pageSetup orientation="portrait" r:id="rId1"/>
  <headerFooter>
    <oddFooter>&amp;L&amp;1#&amp;"Calibri"&amp;11&amp;K000000Classification: Protected A</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FD568-8A3E-492A-876A-3843B385E41C}">
  <dimension ref="A1:AQ42"/>
  <sheetViews>
    <sheetView tabSelected="1" topLeftCell="A6" workbookViewId="0">
      <selection activeCell="C13" sqref="C13"/>
    </sheetView>
  </sheetViews>
  <sheetFormatPr defaultRowHeight="15" customHeight="1"/>
  <cols>
    <col min="1" max="1" width="12.5703125" bestFit="1" customWidth="1"/>
    <col min="2" max="2" width="22.5703125" bestFit="1" customWidth="1"/>
    <col min="3" max="3" width="11.85546875" bestFit="1" customWidth="1"/>
    <col min="4" max="4" width="23.140625" bestFit="1" customWidth="1"/>
    <col min="13" max="13" width="30.85546875" bestFit="1" customWidth="1"/>
    <col min="14" max="14" width="48.85546875" bestFit="1" customWidth="1"/>
    <col min="30" max="30" width="9.28515625" bestFit="1" customWidth="1"/>
    <col min="32" max="32" width="10.42578125" bestFit="1" customWidth="1"/>
    <col min="33" max="33" width="11.42578125" bestFit="1" customWidth="1"/>
  </cols>
  <sheetData>
    <row r="1" spans="1:43" ht="45.75">
      <c r="A1" s="1" t="s">
        <v>6</v>
      </c>
      <c r="B1" s="2" t="s">
        <v>7</v>
      </c>
      <c r="C1" s="33" t="s">
        <v>8</v>
      </c>
      <c r="D1" s="2" t="s">
        <v>9</v>
      </c>
      <c r="E1" s="1" t="s">
        <v>2</v>
      </c>
      <c r="F1" s="1" t="s">
        <v>3</v>
      </c>
      <c r="G1" s="1" t="s">
        <v>4</v>
      </c>
      <c r="H1" s="1" t="s">
        <v>10</v>
      </c>
      <c r="I1" s="1" t="s">
        <v>11</v>
      </c>
      <c r="J1" s="2" t="s">
        <v>12</v>
      </c>
      <c r="K1" s="1" t="s">
        <v>13</v>
      </c>
      <c r="AB1" s="35"/>
      <c r="AC1" s="35"/>
      <c r="AD1" s="36"/>
      <c r="AE1" s="35"/>
      <c r="AF1" s="37"/>
      <c r="AG1" s="35"/>
      <c r="AH1" s="35"/>
      <c r="AI1" s="36"/>
      <c r="AJ1" s="35"/>
      <c r="AK1" s="37"/>
      <c r="AL1" s="35"/>
      <c r="AM1" s="35"/>
      <c r="AN1" s="36"/>
      <c r="AO1" s="35"/>
    </row>
    <row r="2" spans="1:43">
      <c r="B2">
        <v>100</v>
      </c>
      <c r="D2">
        <v>100</v>
      </c>
      <c r="E2">
        <v>0</v>
      </c>
      <c r="F2">
        <v>0</v>
      </c>
      <c r="G2">
        <v>100</v>
      </c>
      <c r="H2">
        <v>5</v>
      </c>
      <c r="I2">
        <f>H2/100</f>
        <v>0.05</v>
      </c>
      <c r="J2">
        <v>0</v>
      </c>
      <c r="K2">
        <f>J2</f>
        <v>0</v>
      </c>
      <c r="M2" s="18" t="s">
        <v>14</v>
      </c>
      <c r="N2" s="19" t="s">
        <v>15</v>
      </c>
      <c r="P2" s="28"/>
      <c r="AB2" s="37" t="s">
        <v>16</v>
      </c>
      <c r="AC2" s="37"/>
      <c r="AD2" s="37"/>
      <c r="AE2" s="37"/>
      <c r="AF2" s="37"/>
      <c r="AG2" s="37"/>
      <c r="AH2" s="37"/>
      <c r="AI2" s="37"/>
      <c r="AJ2" s="37"/>
      <c r="AK2" s="37"/>
      <c r="AL2" s="37"/>
      <c r="AM2" s="37"/>
      <c r="AN2" s="37"/>
      <c r="AO2" s="37"/>
      <c r="AQ2" t="s">
        <v>17</v>
      </c>
    </row>
    <row r="3" spans="1:43">
      <c r="E3">
        <v>0</v>
      </c>
      <c r="F3">
        <v>0</v>
      </c>
      <c r="G3">
        <v>100</v>
      </c>
      <c r="H3">
        <v>15</v>
      </c>
      <c r="I3">
        <f t="shared" ref="I3:I12" si="0">H3/100</f>
        <v>0.15</v>
      </c>
      <c r="J3">
        <v>5</v>
      </c>
      <c r="K3">
        <f>SUM(J2:J3)</f>
        <v>5</v>
      </c>
      <c r="M3" s="20" t="s">
        <v>18</v>
      </c>
      <c r="N3" s="21" t="s">
        <v>19</v>
      </c>
      <c r="P3" s="26"/>
      <c r="AB3" s="37"/>
      <c r="AC3" s="37"/>
      <c r="AD3" s="37"/>
      <c r="AE3" s="37"/>
      <c r="AF3" s="37"/>
      <c r="AG3" s="37"/>
      <c r="AH3" s="37"/>
      <c r="AI3" s="37"/>
      <c r="AJ3" s="37"/>
      <c r="AK3" s="37"/>
      <c r="AL3" s="37"/>
      <c r="AM3" s="37"/>
      <c r="AN3" s="37"/>
      <c r="AO3" s="37"/>
    </row>
    <row r="4" spans="1:43">
      <c r="E4">
        <v>0</v>
      </c>
      <c r="F4">
        <v>0</v>
      </c>
      <c r="G4">
        <v>100</v>
      </c>
      <c r="H4">
        <v>25</v>
      </c>
      <c r="I4">
        <f t="shared" si="0"/>
        <v>0.25</v>
      </c>
      <c r="J4">
        <v>12</v>
      </c>
      <c r="K4">
        <f>SUM(J2:J4)</f>
        <v>17</v>
      </c>
      <c r="M4" s="20" t="s">
        <v>20</v>
      </c>
      <c r="N4" s="21" t="s">
        <v>21</v>
      </c>
      <c r="AB4" s="37"/>
      <c r="AC4" s="37"/>
      <c r="AD4" s="37"/>
      <c r="AE4" s="37"/>
      <c r="AF4" s="37"/>
      <c r="AG4" s="37"/>
      <c r="AH4" s="37"/>
      <c r="AI4" s="37"/>
      <c r="AJ4" s="37"/>
      <c r="AK4" s="37"/>
      <c r="AL4" s="37"/>
      <c r="AM4" s="37"/>
      <c r="AN4" s="37"/>
      <c r="AO4" s="37"/>
    </row>
    <row r="5" spans="1:43">
      <c r="E5">
        <v>0</v>
      </c>
      <c r="F5">
        <v>0</v>
      </c>
      <c r="G5">
        <v>100</v>
      </c>
      <c r="H5">
        <v>35</v>
      </c>
      <c r="I5">
        <f t="shared" si="0"/>
        <v>0.35</v>
      </c>
      <c r="J5">
        <v>16</v>
      </c>
      <c r="K5">
        <f>SUM(J2:J5)</f>
        <v>33</v>
      </c>
      <c r="M5" s="20" t="s">
        <v>22</v>
      </c>
      <c r="N5" s="21" t="s">
        <v>21</v>
      </c>
      <c r="AB5" s="37"/>
      <c r="AC5" s="38"/>
      <c r="AD5" s="37"/>
      <c r="AE5" s="37"/>
      <c r="AF5" s="37"/>
      <c r="AG5" s="37"/>
      <c r="AH5" s="37"/>
      <c r="AI5" s="37"/>
      <c r="AJ5" s="37"/>
      <c r="AK5" s="37"/>
      <c r="AL5" s="37"/>
      <c r="AM5" s="37"/>
      <c r="AN5" s="37"/>
      <c r="AO5" s="37"/>
    </row>
    <row r="6" spans="1:43">
      <c r="E6">
        <v>0</v>
      </c>
      <c r="F6">
        <v>0</v>
      </c>
      <c r="G6">
        <v>100</v>
      </c>
      <c r="H6">
        <v>45</v>
      </c>
      <c r="I6">
        <f t="shared" si="0"/>
        <v>0.45</v>
      </c>
      <c r="J6">
        <v>16</v>
      </c>
      <c r="K6">
        <f>SUM(J2:J6)</f>
        <v>49</v>
      </c>
      <c r="M6" s="20" t="s">
        <v>23</v>
      </c>
      <c r="N6" s="21" t="s">
        <v>24</v>
      </c>
      <c r="AB6" s="37"/>
      <c r="AC6" s="37"/>
      <c r="AD6" s="37"/>
      <c r="AE6" s="37"/>
      <c r="AF6" s="37"/>
      <c r="AG6" s="37"/>
      <c r="AH6" s="37"/>
      <c r="AI6" s="37"/>
      <c r="AJ6" s="37"/>
      <c r="AK6" s="37"/>
      <c r="AL6" s="37"/>
      <c r="AM6" s="37"/>
      <c r="AN6" s="37"/>
      <c r="AO6" s="37"/>
    </row>
    <row r="7" spans="1:43">
      <c r="E7">
        <v>0</v>
      </c>
      <c r="F7">
        <v>0</v>
      </c>
      <c r="G7">
        <v>100</v>
      </c>
      <c r="H7">
        <v>55</v>
      </c>
      <c r="I7">
        <f t="shared" si="0"/>
        <v>0.55000000000000004</v>
      </c>
      <c r="J7">
        <v>25</v>
      </c>
      <c r="K7">
        <f>SUM(J2:J7)</f>
        <v>74</v>
      </c>
      <c r="M7" s="20" t="s">
        <v>25</v>
      </c>
      <c r="N7" s="21" t="s">
        <v>26</v>
      </c>
      <c r="AB7" s="37"/>
      <c r="AC7" s="37"/>
      <c r="AD7" s="37"/>
      <c r="AE7" s="37"/>
      <c r="AF7" s="37"/>
      <c r="AG7" s="37"/>
      <c r="AH7" s="37"/>
      <c r="AI7" s="37"/>
      <c r="AJ7" s="37"/>
      <c r="AK7" s="37"/>
      <c r="AL7" s="37"/>
      <c r="AM7" s="38"/>
      <c r="AN7" s="37"/>
      <c r="AO7" s="37"/>
    </row>
    <row r="8" spans="1:43">
      <c r="E8">
        <v>0</v>
      </c>
      <c r="F8">
        <v>0</v>
      </c>
      <c r="G8">
        <v>100</v>
      </c>
      <c r="H8">
        <v>65</v>
      </c>
      <c r="I8">
        <f t="shared" si="0"/>
        <v>0.65</v>
      </c>
      <c r="J8">
        <v>20</v>
      </c>
      <c r="K8">
        <f>SUM(J2:J8)</f>
        <v>94</v>
      </c>
      <c r="M8" s="20" t="s">
        <v>27</v>
      </c>
      <c r="N8" s="21" t="s">
        <v>28</v>
      </c>
      <c r="AB8" s="37"/>
      <c r="AC8" s="37"/>
      <c r="AD8" s="37"/>
      <c r="AE8" s="37"/>
      <c r="AF8" s="37"/>
      <c r="AG8" s="37"/>
      <c r="AH8" s="38"/>
      <c r="AI8" s="37"/>
      <c r="AJ8" s="37"/>
      <c r="AK8" s="37"/>
      <c r="AL8" s="37"/>
      <c r="AM8" s="37"/>
      <c r="AN8" s="37"/>
      <c r="AO8" s="37"/>
    </row>
    <row r="9" spans="1:43">
      <c r="E9">
        <v>0</v>
      </c>
      <c r="F9">
        <v>0</v>
      </c>
      <c r="G9">
        <v>100</v>
      </c>
      <c r="H9">
        <v>75</v>
      </c>
      <c r="I9">
        <f t="shared" si="0"/>
        <v>0.75</v>
      </c>
      <c r="J9">
        <v>17</v>
      </c>
      <c r="K9">
        <f>SUM(J2:J9)</f>
        <v>111</v>
      </c>
      <c r="M9" s="20" t="s">
        <v>29</v>
      </c>
      <c r="N9" s="21" t="s">
        <v>30</v>
      </c>
      <c r="P9" s="27"/>
      <c r="AB9" s="37"/>
      <c r="AC9" s="37"/>
      <c r="AD9" s="37"/>
      <c r="AE9" s="37"/>
      <c r="AF9" s="37"/>
      <c r="AG9" s="37"/>
      <c r="AH9" s="37"/>
      <c r="AI9" s="37"/>
      <c r="AJ9" s="37"/>
      <c r="AK9" s="37"/>
      <c r="AL9" s="37"/>
      <c r="AM9" s="37"/>
      <c r="AN9" s="37"/>
      <c r="AO9" s="37"/>
    </row>
    <row r="10" spans="1:43" ht="15.75">
      <c r="E10">
        <v>0</v>
      </c>
      <c r="F10">
        <v>0</v>
      </c>
      <c r="G10">
        <v>100</v>
      </c>
      <c r="H10">
        <v>85</v>
      </c>
      <c r="I10">
        <f t="shared" si="0"/>
        <v>0.85</v>
      </c>
      <c r="J10">
        <v>8</v>
      </c>
      <c r="K10">
        <f>SUM(J2:J10)</f>
        <v>119</v>
      </c>
      <c r="M10" s="22" t="s">
        <v>31</v>
      </c>
      <c r="N10" s="23" t="s">
        <v>32</v>
      </c>
      <c r="AB10" s="37"/>
      <c r="AC10" s="37"/>
      <c r="AD10" s="37"/>
      <c r="AE10" s="37"/>
      <c r="AF10" s="37"/>
      <c r="AG10" s="37"/>
      <c r="AH10" s="37"/>
      <c r="AI10" s="37"/>
      <c r="AJ10" s="37"/>
      <c r="AK10" s="37"/>
      <c r="AL10" s="37"/>
      <c r="AM10" s="37"/>
      <c r="AN10" s="37"/>
      <c r="AO10" s="37"/>
    </row>
    <row r="11" spans="1:43">
      <c r="E11">
        <v>0</v>
      </c>
      <c r="F11">
        <v>0</v>
      </c>
      <c r="G11">
        <v>100</v>
      </c>
      <c r="H11">
        <v>95</v>
      </c>
      <c r="I11">
        <f t="shared" si="0"/>
        <v>0.95</v>
      </c>
      <c r="J11">
        <v>5</v>
      </c>
      <c r="K11">
        <f>SUM(J2:J11)</f>
        <v>124</v>
      </c>
      <c r="AB11" s="37"/>
      <c r="AC11" s="37"/>
      <c r="AD11" s="37"/>
      <c r="AE11" s="37"/>
      <c r="AF11" s="37"/>
      <c r="AG11" s="37"/>
      <c r="AH11" s="37"/>
      <c r="AI11" s="37"/>
      <c r="AJ11" s="37"/>
      <c r="AK11" s="37"/>
      <c r="AL11" s="37"/>
      <c r="AM11" s="37"/>
      <c r="AN11" s="37"/>
      <c r="AO11" s="37"/>
    </row>
    <row r="12" spans="1:43">
      <c r="A12">
        <v>22</v>
      </c>
      <c r="C12">
        <v>736</v>
      </c>
      <c r="D12">
        <v>0</v>
      </c>
      <c r="E12">
        <v>0</v>
      </c>
      <c r="F12">
        <v>0</v>
      </c>
      <c r="G12">
        <v>100</v>
      </c>
      <c r="H12">
        <v>105</v>
      </c>
      <c r="I12">
        <f t="shared" si="0"/>
        <v>1.05</v>
      </c>
      <c r="J12">
        <v>4</v>
      </c>
      <c r="K12">
        <f>SUM(J2:J12)</f>
        <v>128</v>
      </c>
      <c r="M12" t="s">
        <v>33</v>
      </c>
      <c r="AB12" s="37"/>
      <c r="AC12" s="37"/>
      <c r="AD12" s="37"/>
      <c r="AE12" s="37"/>
      <c r="AF12" s="37"/>
      <c r="AG12" s="37"/>
      <c r="AH12" s="37"/>
      <c r="AI12" s="37"/>
      <c r="AJ12" s="37"/>
      <c r="AK12" s="37"/>
      <c r="AL12" s="37"/>
      <c r="AM12" s="37"/>
      <c r="AN12" s="37"/>
      <c r="AO12" s="37"/>
    </row>
    <row r="13" spans="1:43">
      <c r="M13" t="s">
        <v>34</v>
      </c>
      <c r="AO13">
        <f>AO12/2</f>
        <v>0</v>
      </c>
    </row>
    <row r="14" spans="1:43" ht="15" customHeight="1">
      <c r="M14" t="s">
        <v>35</v>
      </c>
    </row>
    <row r="15" spans="1:43" ht="15" customHeight="1">
      <c r="M15" t="s">
        <v>36</v>
      </c>
    </row>
    <row r="16" spans="1:43" ht="15" customHeight="1">
      <c r="M16" s="34" t="s">
        <v>37</v>
      </c>
    </row>
    <row r="17" spans="13:33" ht="15" customHeight="1">
      <c r="M17" s="34" t="s">
        <v>38</v>
      </c>
    </row>
    <row r="21" spans="13:33"/>
    <row r="22" spans="13:33">
      <c r="AD22" s="29"/>
      <c r="AF22" s="30"/>
      <c r="AG22" s="30"/>
    </row>
    <row r="23" spans="13:33">
      <c r="AF23" s="30"/>
      <c r="AG23" s="30"/>
    </row>
    <row r="24" spans="13:33">
      <c r="AF24" s="30"/>
      <c r="AG24" s="30"/>
    </row>
    <row r="25" spans="13:33">
      <c r="AF25" s="30"/>
      <c r="AG25" s="30"/>
    </row>
    <row r="26" spans="13:33">
      <c r="AF26" s="30"/>
      <c r="AG26" s="30"/>
    </row>
    <row r="27" spans="13:33">
      <c r="AF27" s="30"/>
      <c r="AG27" s="30"/>
    </row>
    <row r="28" spans="13:33">
      <c r="AF28" s="30"/>
      <c r="AG28" s="30"/>
    </row>
    <row r="29" spans="13:33">
      <c r="AF29" s="30"/>
      <c r="AG29" s="30"/>
    </row>
    <row r="30" spans="13:33">
      <c r="AF30" s="30"/>
      <c r="AG30" s="30"/>
    </row>
    <row r="31" spans="13:33">
      <c r="AF31" s="30"/>
      <c r="AG31" s="30"/>
    </row>
    <row r="42" spans="22:22">
      <c r="V42" t="s">
        <v>39</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8D55E1-52C1-4ABC-9836-B06097637F49}">
  <dimension ref="A1:M16"/>
  <sheetViews>
    <sheetView topLeftCell="J1" workbookViewId="0">
      <selection activeCell="G4" sqref="F4:G4"/>
    </sheetView>
  </sheetViews>
  <sheetFormatPr defaultRowHeight="14.45"/>
  <cols>
    <col min="1" max="1" width="14.7109375" customWidth="1"/>
    <col min="10" max="10" width="32.7109375" customWidth="1"/>
    <col min="11" max="11" width="27.28515625" customWidth="1"/>
  </cols>
  <sheetData>
    <row r="1" spans="1:13" ht="45.75">
      <c r="A1" s="1" t="s">
        <v>40</v>
      </c>
      <c r="B1" s="1" t="s">
        <v>41</v>
      </c>
      <c r="C1" s="1" t="s">
        <v>2</v>
      </c>
      <c r="D1" s="1" t="s">
        <v>3</v>
      </c>
      <c r="E1" s="1" t="s">
        <v>4</v>
      </c>
      <c r="F1" s="1" t="s">
        <v>42</v>
      </c>
      <c r="G1" s="1" t="s">
        <v>43</v>
      </c>
      <c r="H1" s="1"/>
    </row>
    <row r="2" spans="1:13">
      <c r="B2">
        <f>(G2/7.91)*100</f>
        <v>0.94816687737041705</v>
      </c>
      <c r="C2">
        <v>0</v>
      </c>
      <c r="D2">
        <v>0</v>
      </c>
      <c r="E2">
        <v>100</v>
      </c>
      <c r="F2">
        <f>0.1*(5.98)</f>
        <v>0.59800000000000009</v>
      </c>
      <c r="G2">
        <f>(0+0.15)/2</f>
        <v>7.4999999999999997E-2</v>
      </c>
      <c r="J2" s="18" t="s">
        <v>14</v>
      </c>
      <c r="K2" s="19" t="s">
        <v>44</v>
      </c>
      <c r="M2" t="s">
        <v>45</v>
      </c>
    </row>
    <row r="3" spans="1:13">
      <c r="B3">
        <f>(G3/7.91)*100</f>
        <v>10.11378002528445</v>
      </c>
      <c r="C3">
        <v>0</v>
      </c>
      <c r="D3">
        <v>0</v>
      </c>
      <c r="E3">
        <v>100</v>
      </c>
      <c r="F3">
        <f>0.19*(5.98)</f>
        <v>1.1362000000000001</v>
      </c>
      <c r="G3">
        <f>(0.7+0.9)/2</f>
        <v>0.8</v>
      </c>
      <c r="J3" s="20" t="s">
        <v>18</v>
      </c>
      <c r="K3" s="21" t="s">
        <v>19</v>
      </c>
      <c r="M3" t="s">
        <v>46</v>
      </c>
    </row>
    <row r="4" spans="1:13">
      <c r="B4">
        <f t="shared" ref="B3:B7" si="0">(G4/7.91)*100</f>
        <v>0</v>
      </c>
      <c r="C4">
        <v>0</v>
      </c>
      <c r="D4">
        <v>0</v>
      </c>
      <c r="E4">
        <v>100</v>
      </c>
      <c r="F4">
        <f>0.05*(5.98)</f>
        <v>0.29900000000000004</v>
      </c>
      <c r="G4">
        <v>0</v>
      </c>
      <c r="J4" s="20" t="s">
        <v>20</v>
      </c>
      <c r="K4" s="21" t="s">
        <v>47</v>
      </c>
    </row>
    <row r="5" spans="1:13">
      <c r="B5">
        <f t="shared" si="0"/>
        <v>1.4538558786346398</v>
      </c>
      <c r="C5">
        <v>0</v>
      </c>
      <c r="D5">
        <v>0</v>
      </c>
      <c r="E5">
        <v>100</v>
      </c>
      <c r="F5">
        <f>0.29*(5.98)</f>
        <v>1.7342</v>
      </c>
      <c r="G5">
        <f>(0.23+0)/2</f>
        <v>0.115</v>
      </c>
      <c r="J5" s="20" t="s">
        <v>22</v>
      </c>
      <c r="K5" s="31">
        <v>44044</v>
      </c>
    </row>
    <row r="6" spans="1:13">
      <c r="B6">
        <f t="shared" si="0"/>
        <v>0</v>
      </c>
      <c r="C6">
        <v>0</v>
      </c>
      <c r="D6">
        <v>0</v>
      </c>
      <c r="E6">
        <v>100</v>
      </c>
      <c r="F6">
        <f>0.11*(5.98)</f>
        <v>0.65780000000000005</v>
      </c>
      <c r="G6">
        <v>0</v>
      </c>
      <c r="J6" s="20" t="s">
        <v>23</v>
      </c>
      <c r="K6" s="21" t="s">
        <v>24</v>
      </c>
    </row>
    <row r="7" spans="1:13">
      <c r="B7">
        <f t="shared" si="0"/>
        <v>0</v>
      </c>
      <c r="C7">
        <v>0</v>
      </c>
      <c r="D7">
        <v>0</v>
      </c>
      <c r="E7">
        <v>100</v>
      </c>
      <c r="F7">
        <f>0.12*(5.98)</f>
        <v>0.71760000000000002</v>
      </c>
      <c r="G7">
        <v>0</v>
      </c>
      <c r="J7" s="20" t="s">
        <v>25</v>
      </c>
      <c r="K7" s="21" t="s">
        <v>26</v>
      </c>
    </row>
    <row r="8" spans="1:13">
      <c r="J8" s="20" t="s">
        <v>27</v>
      </c>
      <c r="K8" s="21"/>
    </row>
    <row r="9" spans="1:13">
      <c r="J9" s="20" t="s">
        <v>29</v>
      </c>
      <c r="K9" s="31" t="s">
        <v>48</v>
      </c>
    </row>
    <row r="10" spans="1:13" ht="15.6">
      <c r="J10" s="22" t="s">
        <v>31</v>
      </c>
      <c r="K10" s="23" t="s">
        <v>32</v>
      </c>
    </row>
    <row r="12" spans="1:13">
      <c r="J12" t="s">
        <v>49</v>
      </c>
    </row>
    <row r="13" spans="1:13" ht="15">
      <c r="J13" t="s">
        <v>50</v>
      </c>
    </row>
    <row r="14" spans="1:13" ht="15">
      <c r="J14" s="34" t="s">
        <v>51</v>
      </c>
    </row>
    <row r="15" spans="1:13" ht="15">
      <c r="J15" t="s">
        <v>52</v>
      </c>
    </row>
    <row r="16" spans="1:13" ht="15"/>
  </sheetData>
  <pageMargins left="0.7" right="0.7" top="0.75" bottom="0.75" header="0.3" footer="0.3"/>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55DCFB-2221-4DDF-8EF2-8F9096F76E54}">
  <dimension ref="A1:H24"/>
  <sheetViews>
    <sheetView workbookViewId="0">
      <selection activeCell="B23" sqref="B23"/>
    </sheetView>
  </sheetViews>
  <sheetFormatPr defaultRowHeight="14.45"/>
  <cols>
    <col min="1" max="1" width="31.5703125" bestFit="1" customWidth="1"/>
    <col min="2" max="2" width="70.140625" customWidth="1"/>
    <col min="3" max="3" width="16" customWidth="1"/>
    <col min="4" max="4" width="14.42578125" customWidth="1"/>
    <col min="5" max="5" width="30.85546875" bestFit="1" customWidth="1"/>
    <col min="6" max="6" width="35.28515625" customWidth="1"/>
  </cols>
  <sheetData>
    <row r="1" spans="1:8" ht="15" thickBot="1">
      <c r="A1" s="1" t="s">
        <v>53</v>
      </c>
      <c r="B1" s="2" t="s">
        <v>54</v>
      </c>
    </row>
    <row r="2" spans="1:8" ht="29.45" thickTop="1">
      <c r="A2" t="s">
        <v>55</v>
      </c>
      <c r="B2" s="24" t="s">
        <v>56</v>
      </c>
      <c r="E2" s="18" t="s">
        <v>14</v>
      </c>
      <c r="F2" s="19" t="s">
        <v>57</v>
      </c>
      <c r="H2" t="s">
        <v>58</v>
      </c>
    </row>
    <row r="3" spans="1:8" ht="29.1">
      <c r="A3" t="s">
        <v>55</v>
      </c>
      <c r="B3" s="24" t="s">
        <v>59</v>
      </c>
      <c r="E3" s="20" t="s">
        <v>18</v>
      </c>
      <c r="F3" s="21" t="s">
        <v>19</v>
      </c>
    </row>
    <row r="4" spans="1:8" ht="29.1">
      <c r="A4" t="s">
        <v>55</v>
      </c>
      <c r="B4" s="24" t="s">
        <v>60</v>
      </c>
      <c r="E4" s="20" t="s">
        <v>20</v>
      </c>
      <c r="F4" s="21" t="s">
        <v>21</v>
      </c>
    </row>
    <row r="5" spans="1:8" ht="57.95">
      <c r="A5" t="s">
        <v>61</v>
      </c>
      <c r="B5" s="24" t="s">
        <v>62</v>
      </c>
      <c r="E5" s="20" t="s">
        <v>22</v>
      </c>
      <c r="F5" s="21" t="s">
        <v>21</v>
      </c>
    </row>
    <row r="6" spans="1:8" ht="29.1">
      <c r="A6" t="s">
        <v>61</v>
      </c>
      <c r="B6" s="24" t="s">
        <v>63</v>
      </c>
      <c r="E6" s="20" t="s">
        <v>23</v>
      </c>
      <c r="F6" s="21" t="s">
        <v>64</v>
      </c>
    </row>
    <row r="7" spans="1:8" ht="43.5">
      <c r="A7" t="s">
        <v>65</v>
      </c>
      <c r="B7" s="24" t="s">
        <v>66</v>
      </c>
      <c r="E7" s="20" t="s">
        <v>25</v>
      </c>
      <c r="F7" s="21" t="s">
        <v>26</v>
      </c>
    </row>
    <row r="8" spans="1:8" ht="43.5">
      <c r="A8" t="s">
        <v>65</v>
      </c>
      <c r="B8" s="24" t="s">
        <v>67</v>
      </c>
      <c r="E8" s="20" t="s">
        <v>27</v>
      </c>
      <c r="F8" s="21" t="s">
        <v>68</v>
      </c>
    </row>
    <row r="9" spans="1:8" ht="29.1">
      <c r="A9" t="s">
        <v>69</v>
      </c>
      <c r="B9" s="24" t="s">
        <v>70</v>
      </c>
      <c r="E9" s="20" t="s">
        <v>29</v>
      </c>
      <c r="F9" s="21" t="s">
        <v>71</v>
      </c>
    </row>
    <row r="10" spans="1:8" ht="15.6">
      <c r="A10" t="s">
        <v>72</v>
      </c>
      <c r="B10" s="25" t="s">
        <v>73</v>
      </c>
      <c r="E10" s="22" t="s">
        <v>31</v>
      </c>
      <c r="F10" s="23"/>
    </row>
    <row r="11" spans="1:8">
      <c r="A11" t="s">
        <v>74</v>
      </c>
      <c r="B11" s="25" t="s">
        <v>75</v>
      </c>
    </row>
    <row r="12" spans="1:8">
      <c r="A12" t="s">
        <v>76</v>
      </c>
      <c r="B12" s="25" t="s">
        <v>77</v>
      </c>
    </row>
    <row r="13" spans="1:8">
      <c r="A13" t="s">
        <v>74</v>
      </c>
      <c r="B13" s="25" t="s">
        <v>78</v>
      </c>
    </row>
    <row r="14" spans="1:8">
      <c r="B14" s="25"/>
    </row>
    <row r="15" spans="1:8" ht="29.1">
      <c r="A15" s="11" t="s">
        <v>79</v>
      </c>
      <c r="B15" s="4"/>
      <c r="C15" s="13" t="s">
        <v>80</v>
      </c>
      <c r="D15" s="14" t="s">
        <v>81</v>
      </c>
    </row>
    <row r="16" spans="1:8">
      <c r="B16" s="12" t="s">
        <v>82</v>
      </c>
      <c r="C16">
        <v>16.059999999999999</v>
      </c>
      <c r="D16" s="6">
        <v>2.36</v>
      </c>
    </row>
    <row r="17" spans="2:4">
      <c r="B17" s="5"/>
      <c r="D17" s="6"/>
    </row>
    <row r="18" spans="2:4" ht="43.5">
      <c r="B18" s="5"/>
      <c r="C18" s="15" t="s">
        <v>83</v>
      </c>
      <c r="D18" s="16" t="s">
        <v>84</v>
      </c>
    </row>
    <row r="19" spans="2:4">
      <c r="B19" s="12" t="s">
        <v>85</v>
      </c>
      <c r="C19">
        <v>0.46</v>
      </c>
      <c r="D19" s="6">
        <v>0.31</v>
      </c>
    </row>
    <row r="20" spans="2:4">
      <c r="B20" s="5"/>
      <c r="D20" s="6"/>
    </row>
    <row r="21" spans="2:4" ht="29.1">
      <c r="B21" s="17" t="s">
        <v>86</v>
      </c>
      <c r="D21" s="6"/>
    </row>
    <row r="22" spans="2:4">
      <c r="B22" s="7">
        <f>16.06/2.36</f>
        <v>6.8050847457627119</v>
      </c>
      <c r="C22" t="s">
        <v>87</v>
      </c>
      <c r="D22" s="6"/>
    </row>
    <row r="23" spans="2:4">
      <c r="B23" s="7">
        <f>0.46/2.36</f>
        <v>0.19491525423728814</v>
      </c>
      <c r="C23" t="s">
        <v>88</v>
      </c>
      <c r="D23" s="6"/>
    </row>
    <row r="24" spans="2:4" ht="15" thickBot="1">
      <c r="B24" s="8">
        <f>0.31/2.36</f>
        <v>0.13135593220338984</v>
      </c>
      <c r="C24" s="9" t="s">
        <v>89</v>
      </c>
      <c r="D24" s="10"/>
    </row>
  </sheetData>
  <pageMargins left="0.7" right="0.7" top="0.75" bottom="0.75" header="0.3" footer="0.3"/>
  <pageSetup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lauren.jarvis@dfo-mpo.gc.ca</cp:lastModifiedBy>
  <cp:revision/>
  <dcterms:created xsi:type="dcterms:W3CDTF">2015-06-05T18:17:20Z</dcterms:created>
  <dcterms:modified xsi:type="dcterms:W3CDTF">2024-03-18T20:55:34Z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bf2ea38-542c-4b75-bd7d-582ec36a519f_Enabled">
    <vt:lpwstr>true</vt:lpwstr>
  </property>
  <property fmtid="{D5CDD505-2E9C-101B-9397-08002B2CF9AE}" pid="3" name="MSIP_Label_abf2ea38-542c-4b75-bd7d-582ec36a519f_SetDate">
    <vt:lpwstr>2020-12-22T19:14:56Z</vt:lpwstr>
  </property>
  <property fmtid="{D5CDD505-2E9C-101B-9397-08002B2CF9AE}" pid="4" name="MSIP_Label_abf2ea38-542c-4b75-bd7d-582ec36a519f_Method">
    <vt:lpwstr>Standard</vt:lpwstr>
  </property>
  <property fmtid="{D5CDD505-2E9C-101B-9397-08002B2CF9AE}" pid="5" name="MSIP_Label_abf2ea38-542c-4b75-bd7d-582ec36a519f_Name">
    <vt:lpwstr>Protected A</vt:lpwstr>
  </property>
  <property fmtid="{D5CDD505-2E9C-101B-9397-08002B2CF9AE}" pid="6" name="MSIP_Label_abf2ea38-542c-4b75-bd7d-582ec36a519f_SiteId">
    <vt:lpwstr>2bb51c06-af9b-42c5-8bf5-3c3b7b10850b</vt:lpwstr>
  </property>
  <property fmtid="{D5CDD505-2E9C-101B-9397-08002B2CF9AE}" pid="7" name="MSIP_Label_abf2ea38-542c-4b75-bd7d-582ec36a519f_ActionId">
    <vt:lpwstr>f2d625b9-ae27-4576-a56e-00002701c05d</vt:lpwstr>
  </property>
  <property fmtid="{D5CDD505-2E9C-101B-9397-08002B2CF9AE}" pid="8" name="MSIP_Label_abf2ea38-542c-4b75-bd7d-582ec36a519f_ContentBits">
    <vt:lpwstr>2</vt:lpwstr>
  </property>
</Properties>
</file>